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Прил 1 реализация ГП" sheetId="1" r:id="rId1"/>
    <sheet name="Прил 2 ОКС" sheetId="3" r:id="rId2"/>
  </sheets>
  <calcPr calcId="152511"/>
</workbook>
</file>

<file path=xl/calcChain.xml><?xml version="1.0" encoding="utf-8"?>
<calcChain xmlns="http://schemas.openxmlformats.org/spreadsheetml/2006/main">
  <c r="G290" i="3" l="1"/>
  <c r="H290" i="3"/>
  <c r="I290" i="3"/>
  <c r="J290" i="3"/>
  <c r="K290" i="3"/>
  <c r="G291" i="3"/>
  <c r="H291" i="3"/>
  <c r="I291" i="3"/>
  <c r="J291" i="3"/>
  <c r="K291" i="3"/>
  <c r="H292" i="3"/>
  <c r="I292" i="3"/>
  <c r="J292" i="3"/>
  <c r="K292" i="3"/>
  <c r="H289" i="3"/>
  <c r="I289" i="3"/>
  <c r="J289" i="3"/>
  <c r="K289" i="3"/>
  <c r="G289" i="3"/>
  <c r="L302" i="3"/>
  <c r="G298" i="3"/>
  <c r="L301" i="3"/>
  <c r="L300" i="3"/>
  <c r="L299" i="3"/>
  <c r="K298" i="3"/>
  <c r="J298" i="3"/>
  <c r="I298" i="3"/>
  <c r="H298" i="3"/>
  <c r="L298" i="3" l="1"/>
  <c r="G297" i="3"/>
  <c r="G292" i="3" s="1"/>
  <c r="L297" i="3"/>
  <c r="L296" i="3"/>
  <c r="L295" i="3"/>
  <c r="L294" i="3"/>
  <c r="K293" i="3"/>
  <c r="J293" i="3"/>
  <c r="I293" i="3"/>
  <c r="H293" i="3"/>
  <c r="G293" i="3"/>
  <c r="J288" i="3"/>
  <c r="I288" i="3"/>
  <c r="G288" i="3"/>
  <c r="H288" i="3"/>
  <c r="L293" i="3" l="1"/>
  <c r="L288" i="3"/>
  <c r="L292" i="3"/>
  <c r="F12" i="1" l="1"/>
  <c r="F13" i="1"/>
  <c r="F14" i="1"/>
  <c r="G95" i="1" l="1"/>
  <c r="G90" i="1"/>
  <c r="G85" i="1"/>
  <c r="G80" i="1"/>
  <c r="G75" i="1"/>
  <c r="G70" i="1"/>
  <c r="G65" i="1"/>
  <c r="G60" i="1"/>
  <c r="G55" i="1"/>
  <c r="G50" i="1"/>
  <c r="G45" i="1"/>
  <c r="G40" i="1"/>
  <c r="G35" i="1"/>
  <c r="G30" i="1"/>
  <c r="G25" i="1"/>
  <c r="G20" i="1"/>
  <c r="E95" i="1"/>
  <c r="D95" i="1"/>
  <c r="E90" i="1"/>
  <c r="D90" i="1"/>
  <c r="E85" i="1"/>
  <c r="D85" i="1"/>
  <c r="E80" i="1"/>
  <c r="D80" i="1"/>
  <c r="E75" i="1"/>
  <c r="D75" i="1"/>
  <c r="E70" i="1"/>
  <c r="D70" i="1"/>
  <c r="E65" i="1"/>
  <c r="D65" i="1"/>
  <c r="E60" i="1"/>
  <c r="D60" i="1"/>
  <c r="E55" i="1"/>
  <c r="D55" i="1"/>
  <c r="E50" i="1"/>
  <c r="D50" i="1"/>
  <c r="E45" i="1"/>
  <c r="D45" i="1"/>
  <c r="E40" i="1"/>
  <c r="D40" i="1"/>
  <c r="E35" i="1"/>
  <c r="D35" i="1"/>
  <c r="E30" i="1"/>
  <c r="D30" i="1"/>
  <c r="E25" i="1"/>
  <c r="D25" i="1"/>
  <c r="E20" i="1"/>
  <c r="D20" i="1"/>
  <c r="L287" i="3" l="1"/>
  <c r="L286" i="3"/>
  <c r="L285" i="3"/>
  <c r="J284" i="3"/>
  <c r="J266" i="3" s="1"/>
  <c r="J265" i="3" s="1"/>
  <c r="K283" i="3"/>
  <c r="I283" i="3"/>
  <c r="H283" i="3"/>
  <c r="G283" i="3"/>
  <c r="L281" i="3"/>
  <c r="L280" i="3"/>
  <c r="L279" i="3"/>
  <c r="L278" i="3"/>
  <c r="K277" i="3"/>
  <c r="J277" i="3"/>
  <c r="I277" i="3"/>
  <c r="H277" i="3"/>
  <c r="G277" i="3"/>
  <c r="L275" i="3"/>
  <c r="L274" i="3"/>
  <c r="L273" i="3"/>
  <c r="L272" i="3"/>
  <c r="K271" i="3"/>
  <c r="J271" i="3"/>
  <c r="L271" i="3" s="1"/>
  <c r="I271" i="3"/>
  <c r="H271" i="3"/>
  <c r="G271" i="3"/>
  <c r="K266" i="3"/>
  <c r="I266" i="3"/>
  <c r="I265" i="3" s="1"/>
  <c r="H266" i="3"/>
  <c r="H265" i="3" s="1"/>
  <c r="G266" i="3"/>
  <c r="G265" i="3" s="1"/>
  <c r="L264" i="3"/>
  <c r="L263" i="3"/>
  <c r="L262" i="3"/>
  <c r="L261" i="3"/>
  <c r="K260" i="3"/>
  <c r="J260" i="3"/>
  <c r="I260" i="3"/>
  <c r="H260" i="3"/>
  <c r="G260" i="3"/>
  <c r="J258" i="3"/>
  <c r="I258" i="3"/>
  <c r="H258" i="3"/>
  <c r="H254" i="3" s="1"/>
  <c r="G258" i="3"/>
  <c r="G255" i="3"/>
  <c r="I254" i="3"/>
  <c r="K249" i="3"/>
  <c r="J249" i="3"/>
  <c r="I249" i="3"/>
  <c r="H249" i="3"/>
  <c r="G249" i="3"/>
  <c r="K244" i="3"/>
  <c r="J244" i="3"/>
  <c r="I244" i="3"/>
  <c r="H244" i="3"/>
  <c r="G244" i="3"/>
  <c r="J243" i="3"/>
  <c r="J242" i="3"/>
  <c r="J241" i="3"/>
  <c r="J240" i="3"/>
  <c r="K239" i="3"/>
  <c r="I239" i="3"/>
  <c r="H239" i="3"/>
  <c r="G239" i="3"/>
  <c r="K234" i="3"/>
  <c r="J234" i="3"/>
  <c r="I234" i="3"/>
  <c r="H234" i="3"/>
  <c r="G234" i="3"/>
  <c r="K228" i="3"/>
  <c r="J228" i="3"/>
  <c r="I228" i="3"/>
  <c r="H228" i="3"/>
  <c r="G228" i="3"/>
  <c r="K223" i="3"/>
  <c r="J223" i="3"/>
  <c r="I223" i="3"/>
  <c r="H223" i="3"/>
  <c r="G223" i="3"/>
  <c r="K218" i="3"/>
  <c r="J218" i="3"/>
  <c r="I218" i="3"/>
  <c r="H218" i="3"/>
  <c r="G218" i="3"/>
  <c r="K213" i="3"/>
  <c r="J213" i="3"/>
  <c r="I213" i="3"/>
  <c r="H213" i="3"/>
  <c r="G213" i="3"/>
  <c r="K208" i="3"/>
  <c r="J208" i="3"/>
  <c r="I208" i="3"/>
  <c r="H208" i="3"/>
  <c r="G208" i="3"/>
  <c r="K203" i="3"/>
  <c r="J203" i="3"/>
  <c r="I203" i="3"/>
  <c r="H203" i="3"/>
  <c r="G203" i="3"/>
  <c r="L198" i="3"/>
  <c r="K198" i="3"/>
  <c r="J198" i="3"/>
  <c r="I198" i="3"/>
  <c r="H198" i="3"/>
  <c r="G198" i="3"/>
  <c r="J196" i="3"/>
  <c r="L196" i="3" s="1"/>
  <c r="J195" i="3"/>
  <c r="L195" i="3" s="1"/>
  <c r="J194" i="3"/>
  <c r="L194" i="3" s="1"/>
  <c r="J193" i="3"/>
  <c r="K192" i="3"/>
  <c r="I192" i="3"/>
  <c r="H192" i="3"/>
  <c r="G192" i="3"/>
  <c r="J191" i="3"/>
  <c r="L191" i="3" s="1"/>
  <c r="J190" i="3"/>
  <c r="L190" i="3" s="1"/>
  <c r="J189" i="3"/>
  <c r="L189" i="3" s="1"/>
  <c r="J188" i="3"/>
  <c r="K187" i="3"/>
  <c r="I187" i="3"/>
  <c r="H187" i="3"/>
  <c r="G187" i="3"/>
  <c r="J175" i="3"/>
  <c r="L175" i="3" s="1"/>
  <c r="J174" i="3"/>
  <c r="L174" i="3" s="1"/>
  <c r="J173" i="3"/>
  <c r="L173" i="3" s="1"/>
  <c r="J172" i="3"/>
  <c r="K171" i="3"/>
  <c r="I171" i="3"/>
  <c r="H171" i="3"/>
  <c r="G171" i="3"/>
  <c r="J170" i="3"/>
  <c r="L170" i="3" s="1"/>
  <c r="J169" i="3"/>
  <c r="L169" i="3" s="1"/>
  <c r="J168" i="3"/>
  <c r="L168" i="3" s="1"/>
  <c r="J167" i="3"/>
  <c r="G167" i="3"/>
  <c r="G166" i="3" s="1"/>
  <c r="K166" i="3"/>
  <c r="I166" i="3"/>
  <c r="H166" i="3"/>
  <c r="K164" i="3"/>
  <c r="I164" i="3"/>
  <c r="H164" i="3"/>
  <c r="G164" i="3"/>
  <c r="K163" i="3"/>
  <c r="I163" i="3"/>
  <c r="H163" i="3"/>
  <c r="G163" i="3"/>
  <c r="K162" i="3"/>
  <c r="I162" i="3"/>
  <c r="H162" i="3"/>
  <c r="G162" i="3"/>
  <c r="K161" i="3"/>
  <c r="I161" i="3"/>
  <c r="H161" i="3"/>
  <c r="G161" i="3"/>
  <c r="J159" i="3"/>
  <c r="J158" i="3"/>
  <c r="L158" i="3" s="1"/>
  <c r="L157" i="3"/>
  <c r="L156" i="3"/>
  <c r="I155" i="3"/>
  <c r="H155" i="3"/>
  <c r="G155" i="3"/>
  <c r="J154" i="3"/>
  <c r="L154" i="3" s="1"/>
  <c r="J153" i="3"/>
  <c r="L153" i="3" s="1"/>
  <c r="J152" i="3"/>
  <c r="L152" i="3" s="1"/>
  <c r="L151" i="3"/>
  <c r="K150" i="3"/>
  <c r="I150" i="3"/>
  <c r="J150" i="3" s="1"/>
  <c r="H150" i="3"/>
  <c r="G150" i="3"/>
  <c r="L149" i="3"/>
  <c r="K149" i="3"/>
  <c r="K138" i="3" s="1"/>
  <c r="L148" i="3"/>
  <c r="J147" i="3"/>
  <c r="L147" i="3" s="1"/>
  <c r="L146" i="3"/>
  <c r="I145" i="3"/>
  <c r="H145" i="3"/>
  <c r="G145" i="3"/>
  <c r="L144" i="3"/>
  <c r="L143" i="3"/>
  <c r="L142" i="3"/>
  <c r="L141" i="3"/>
  <c r="K140" i="3"/>
  <c r="J140" i="3"/>
  <c r="I140" i="3"/>
  <c r="H140" i="3"/>
  <c r="G140" i="3"/>
  <c r="I138" i="3"/>
  <c r="H138" i="3"/>
  <c r="G138" i="3"/>
  <c r="K137" i="3"/>
  <c r="I137" i="3"/>
  <c r="H137" i="3"/>
  <c r="G137" i="3"/>
  <c r="K136" i="3"/>
  <c r="I136" i="3"/>
  <c r="H136" i="3"/>
  <c r="G136" i="3"/>
  <c r="K135" i="3"/>
  <c r="J135" i="3"/>
  <c r="I135" i="3"/>
  <c r="H135" i="3"/>
  <c r="G135" i="3"/>
  <c r="J132" i="3"/>
  <c r="J129" i="3" s="1"/>
  <c r="G132" i="3"/>
  <c r="G111" i="3" s="1"/>
  <c r="J130" i="3"/>
  <c r="G130" i="3"/>
  <c r="L129" i="3"/>
  <c r="K129" i="3"/>
  <c r="I129" i="3"/>
  <c r="H129" i="3"/>
  <c r="G126" i="3"/>
  <c r="G110" i="3" s="1"/>
  <c r="J125" i="3"/>
  <c r="G125" i="3"/>
  <c r="L124" i="3"/>
  <c r="K124" i="3"/>
  <c r="J124" i="3"/>
  <c r="I124" i="3"/>
  <c r="H124" i="3"/>
  <c r="L119" i="3"/>
  <c r="K119" i="3"/>
  <c r="J119" i="3"/>
  <c r="I119" i="3"/>
  <c r="H119" i="3"/>
  <c r="G119" i="3"/>
  <c r="L118" i="3"/>
  <c r="L117" i="3"/>
  <c r="L116" i="3"/>
  <c r="L115" i="3"/>
  <c r="K114" i="3"/>
  <c r="J114" i="3"/>
  <c r="I114" i="3"/>
  <c r="H114" i="3"/>
  <c r="G114" i="3"/>
  <c r="I111" i="3"/>
  <c r="H111" i="3"/>
  <c r="K109" i="3"/>
  <c r="K108" i="3" s="1"/>
  <c r="I109" i="3"/>
  <c r="H109" i="3"/>
  <c r="L107" i="3"/>
  <c r="L106" i="3"/>
  <c r="L105" i="3"/>
  <c r="L104" i="3"/>
  <c r="K103" i="3"/>
  <c r="J103" i="3"/>
  <c r="I103" i="3"/>
  <c r="H103" i="3"/>
  <c r="G103" i="3"/>
  <c r="E103" i="3" s="1"/>
  <c r="L102" i="3"/>
  <c r="L101" i="3"/>
  <c r="L100" i="3"/>
  <c r="L99" i="3"/>
  <c r="K98" i="3"/>
  <c r="J98" i="3"/>
  <c r="I98" i="3"/>
  <c r="H98" i="3"/>
  <c r="G98" i="3"/>
  <c r="L94" i="3"/>
  <c r="K93" i="3"/>
  <c r="J93" i="3"/>
  <c r="I93" i="3"/>
  <c r="H93" i="3"/>
  <c r="G93" i="3"/>
  <c r="L89" i="3"/>
  <c r="K88" i="3"/>
  <c r="J88" i="3"/>
  <c r="I88" i="3"/>
  <c r="H88" i="3"/>
  <c r="G88" i="3"/>
  <c r="L87" i="3"/>
  <c r="L86" i="3"/>
  <c r="L84" i="3"/>
  <c r="K83" i="3"/>
  <c r="J83" i="3"/>
  <c r="I83" i="3"/>
  <c r="H83" i="3"/>
  <c r="G83" i="3"/>
  <c r="L82" i="3"/>
  <c r="L81" i="3"/>
  <c r="L79" i="3"/>
  <c r="K78" i="3"/>
  <c r="J78" i="3"/>
  <c r="I78" i="3"/>
  <c r="H78" i="3"/>
  <c r="E78" i="3" s="1"/>
  <c r="G78" i="3"/>
  <c r="L77" i="3"/>
  <c r="L76" i="3"/>
  <c r="L74" i="3"/>
  <c r="K73" i="3"/>
  <c r="J73" i="3"/>
  <c r="I73" i="3"/>
  <c r="H73" i="3"/>
  <c r="G73" i="3"/>
  <c r="L72" i="3"/>
  <c r="L71" i="3"/>
  <c r="L69" i="3"/>
  <c r="K68" i="3"/>
  <c r="J68" i="3"/>
  <c r="I68" i="3"/>
  <c r="H68" i="3"/>
  <c r="E68" i="3" s="1"/>
  <c r="G68" i="3"/>
  <c r="L67" i="3"/>
  <c r="L66" i="3"/>
  <c r="L64" i="3"/>
  <c r="K63" i="3"/>
  <c r="J63" i="3"/>
  <c r="I63" i="3"/>
  <c r="H63" i="3"/>
  <c r="E63" i="3" s="1"/>
  <c r="G63" i="3"/>
  <c r="L62" i="3"/>
  <c r="L61" i="3"/>
  <c r="L59" i="3"/>
  <c r="K58" i="3"/>
  <c r="J58" i="3"/>
  <c r="I58" i="3"/>
  <c r="H58" i="3"/>
  <c r="G58" i="3"/>
  <c r="L56" i="3"/>
  <c r="L54" i="3"/>
  <c r="L53" i="3"/>
  <c r="K52" i="3"/>
  <c r="J52" i="3"/>
  <c r="L52" i="3" s="1"/>
  <c r="I52" i="3"/>
  <c r="H52" i="3"/>
  <c r="G52" i="3"/>
  <c r="E52" i="3"/>
  <c r="L51" i="3"/>
  <c r="L49" i="3"/>
  <c r="L48" i="3"/>
  <c r="K47" i="3"/>
  <c r="J47" i="3"/>
  <c r="I47" i="3"/>
  <c r="H47" i="3"/>
  <c r="G47" i="3"/>
  <c r="L46" i="3"/>
  <c r="L44" i="3"/>
  <c r="L43" i="3"/>
  <c r="K42" i="3"/>
  <c r="J42" i="3"/>
  <c r="I42" i="3"/>
  <c r="H42" i="3"/>
  <c r="G42" i="3"/>
  <c r="L41" i="3"/>
  <c r="L39" i="3"/>
  <c r="L38" i="3"/>
  <c r="K37" i="3"/>
  <c r="J37" i="3"/>
  <c r="I37" i="3"/>
  <c r="H37" i="3"/>
  <c r="G37" i="3"/>
  <c r="E37" i="3" s="1"/>
  <c r="L36" i="3"/>
  <c r="L34" i="3"/>
  <c r="L33" i="3"/>
  <c r="K32" i="3"/>
  <c r="J32" i="3"/>
  <c r="I32" i="3"/>
  <c r="H32" i="3"/>
  <c r="G32" i="3"/>
  <c r="E32" i="3" s="1"/>
  <c r="K30" i="3"/>
  <c r="J30" i="3"/>
  <c r="I30" i="3"/>
  <c r="H30" i="3"/>
  <c r="G30" i="3"/>
  <c r="K29" i="3"/>
  <c r="J29" i="3"/>
  <c r="I29" i="3"/>
  <c r="H29" i="3"/>
  <c r="G29" i="3"/>
  <c r="K28" i="3"/>
  <c r="J28" i="3"/>
  <c r="L28" i="3" s="1"/>
  <c r="I28" i="3"/>
  <c r="H28" i="3"/>
  <c r="G28" i="3"/>
  <c r="K27" i="3"/>
  <c r="J27" i="3"/>
  <c r="I27" i="3"/>
  <c r="H27" i="3"/>
  <c r="G27" i="3"/>
  <c r="K21" i="3"/>
  <c r="J21" i="3"/>
  <c r="I21" i="3"/>
  <c r="H21" i="3"/>
  <c r="L21" i="3" s="1"/>
  <c r="G21" i="3"/>
  <c r="G18" i="3"/>
  <c r="I17" i="3"/>
  <c r="I16" i="3" s="1"/>
  <c r="H17" i="3"/>
  <c r="H11" i="3" s="1"/>
  <c r="G17" i="3"/>
  <c r="G16" i="3" s="1"/>
  <c r="K16" i="3"/>
  <c r="J16" i="3"/>
  <c r="H16" i="3"/>
  <c r="L16" i="3" s="1"/>
  <c r="K14" i="3"/>
  <c r="J14" i="3"/>
  <c r="I14" i="3"/>
  <c r="I9" i="3" s="1"/>
  <c r="H14" i="3"/>
  <c r="H9" i="3" s="1"/>
  <c r="G14" i="3"/>
  <c r="K13" i="3"/>
  <c r="K8" i="3" s="1"/>
  <c r="J13" i="3"/>
  <c r="I13" i="3"/>
  <c r="I8" i="3" s="1"/>
  <c r="H13" i="3"/>
  <c r="G13" i="3"/>
  <c r="K12" i="3"/>
  <c r="J12" i="3"/>
  <c r="I12" i="3"/>
  <c r="H12" i="3"/>
  <c r="G12" i="3"/>
  <c r="G7" i="3" s="1"/>
  <c r="K11" i="3"/>
  <c r="K6" i="3" s="1"/>
  <c r="J11" i="3"/>
  <c r="I11" i="3"/>
  <c r="H6" i="3" l="1"/>
  <c r="H108" i="3"/>
  <c r="G11" i="3"/>
  <c r="K10" i="3"/>
  <c r="K7" i="3"/>
  <c r="K5" i="3" s="1"/>
  <c r="H7" i="3"/>
  <c r="G8" i="3"/>
  <c r="L27" i="3"/>
  <c r="L32" i="3"/>
  <c r="L63" i="3"/>
  <c r="E93" i="3"/>
  <c r="I108" i="3"/>
  <c r="J111" i="3"/>
  <c r="J8" i="3" s="1"/>
  <c r="J145" i="3"/>
  <c r="I6" i="3"/>
  <c r="I5" i="3" s="1"/>
  <c r="I7" i="3"/>
  <c r="H8" i="3"/>
  <c r="G9" i="3"/>
  <c r="K9" i="3"/>
  <c r="E73" i="3"/>
  <c r="E83" i="3"/>
  <c r="G254" i="3"/>
  <c r="L258" i="3"/>
  <c r="L260" i="3"/>
  <c r="J187" i="3"/>
  <c r="L187" i="3" s="1"/>
  <c r="J192" i="3"/>
  <c r="L192" i="3" s="1"/>
  <c r="J10" i="3"/>
  <c r="G26" i="3"/>
  <c r="K26" i="3"/>
  <c r="J161" i="3"/>
  <c r="L161" i="3" s="1"/>
  <c r="L193" i="3"/>
  <c r="J155" i="3"/>
  <c r="L155" i="3" s="1"/>
  <c r="J163" i="3"/>
  <c r="L163" i="3" s="1"/>
  <c r="J171" i="3"/>
  <c r="L171" i="3" s="1"/>
  <c r="L188" i="3"/>
  <c r="J26" i="3"/>
  <c r="G160" i="3"/>
  <c r="J239" i="3"/>
  <c r="H160" i="3"/>
  <c r="I10" i="3"/>
  <c r="E47" i="3"/>
  <c r="E98" i="3"/>
  <c r="L284" i="3"/>
  <c r="L17" i="3"/>
  <c r="I26" i="3"/>
  <c r="E58" i="3"/>
  <c r="L73" i="3"/>
  <c r="L103" i="3"/>
  <c r="G124" i="3"/>
  <c r="G134" i="3"/>
  <c r="K134" i="3"/>
  <c r="J136" i="3"/>
  <c r="J7" i="3" s="1"/>
  <c r="I134" i="3"/>
  <c r="L145" i="3"/>
  <c r="L159" i="3"/>
  <c r="I160" i="3"/>
  <c r="L172" i="3"/>
  <c r="J283" i="3"/>
  <c r="L283" i="3" s="1"/>
  <c r="L150" i="3"/>
  <c r="E88" i="3"/>
  <c r="G129" i="3"/>
  <c r="K145" i="3"/>
  <c r="J166" i="3"/>
  <c r="L166" i="3" s="1"/>
  <c r="L167" i="3"/>
  <c r="L29" i="3"/>
  <c r="L37" i="3"/>
  <c r="L42" i="3"/>
  <c r="L83" i="3"/>
  <c r="L114" i="3"/>
  <c r="J109" i="3"/>
  <c r="J108" i="3" s="1"/>
  <c r="L108" i="3" s="1"/>
  <c r="H134" i="3"/>
  <c r="L140" i="3"/>
  <c r="J162" i="3"/>
  <c r="L162" i="3" s="1"/>
  <c r="J164" i="3"/>
  <c r="L164" i="3" s="1"/>
  <c r="J254" i="3"/>
  <c r="L277" i="3"/>
  <c r="L11" i="3"/>
  <c r="H10" i="3"/>
  <c r="L109" i="3"/>
  <c r="L254" i="3"/>
  <c r="L265" i="3"/>
  <c r="L47" i="3"/>
  <c r="L58" i="3"/>
  <c r="L68" i="3"/>
  <c r="L78" i="3"/>
  <c r="L88" i="3"/>
  <c r="L93" i="3"/>
  <c r="L98" i="3"/>
  <c r="L135" i="3"/>
  <c r="L266" i="3"/>
  <c r="H26" i="3"/>
  <c r="L111" i="3"/>
  <c r="J137" i="3"/>
  <c r="G109" i="3"/>
  <c r="J138" i="3"/>
  <c r="J9" i="3" s="1"/>
  <c r="G10" i="3" l="1"/>
  <c r="G6" i="3"/>
  <c r="G5" i="3" s="1"/>
  <c r="H5" i="3"/>
  <c r="J6" i="3"/>
  <c r="J5" i="3" s="1"/>
  <c r="L26" i="3"/>
  <c r="L7" i="3"/>
  <c r="J160" i="3"/>
  <c r="L160" i="3" s="1"/>
  <c r="L9" i="3"/>
  <c r="L137" i="3"/>
  <c r="J134" i="3"/>
  <c r="L134" i="3" s="1"/>
  <c r="L8" i="3"/>
  <c r="G108" i="3"/>
  <c r="L10" i="3"/>
  <c r="L6" i="3" l="1"/>
  <c r="L5" i="3"/>
  <c r="G15" i="1"/>
  <c r="G10" i="1"/>
  <c r="E7" i="1" l="1"/>
  <c r="E8" i="1"/>
  <c r="E9" i="1"/>
  <c r="E6" i="1"/>
  <c r="D7" i="1"/>
  <c r="D8" i="1"/>
  <c r="D9" i="1"/>
  <c r="D6" i="1"/>
  <c r="I5" i="1"/>
  <c r="J5" i="1"/>
  <c r="H5" i="1"/>
  <c r="F99" i="1"/>
  <c r="F98" i="1"/>
  <c r="F97" i="1"/>
  <c r="F96" i="1"/>
  <c r="F94" i="1"/>
  <c r="F93" i="1"/>
  <c r="F92" i="1"/>
  <c r="F91" i="1"/>
  <c r="F89" i="1"/>
  <c r="F88" i="1"/>
  <c r="F87" i="1"/>
  <c r="F86" i="1"/>
  <c r="F84" i="1"/>
  <c r="F83" i="1"/>
  <c r="F82" i="1"/>
  <c r="F81" i="1"/>
  <c r="F59" i="1"/>
  <c r="F58" i="1"/>
  <c r="F57" i="1"/>
  <c r="F56" i="1"/>
  <c r="F54" i="1"/>
  <c r="F53" i="1"/>
  <c r="F52" i="1"/>
  <c r="F51" i="1"/>
  <c r="F95" i="1" l="1"/>
  <c r="F50" i="1"/>
  <c r="F85" i="1"/>
  <c r="F80" i="1"/>
  <c r="F90" i="1"/>
  <c r="F55" i="1"/>
  <c r="F49" i="1"/>
  <c r="F48" i="1"/>
  <c r="F47" i="1"/>
  <c r="F46" i="1"/>
  <c r="F45" i="1" l="1"/>
  <c r="F44" i="1"/>
  <c r="F43" i="1"/>
  <c r="F42" i="1"/>
  <c r="F41" i="1"/>
  <c r="F39" i="1"/>
  <c r="F38" i="1"/>
  <c r="F37" i="1"/>
  <c r="F36" i="1"/>
  <c r="F40" i="1" l="1"/>
  <c r="F35" i="1"/>
  <c r="F34" i="1"/>
  <c r="F33" i="1"/>
  <c r="F32" i="1"/>
  <c r="F31" i="1"/>
  <c r="F30" i="1" l="1"/>
  <c r="F29" i="1"/>
  <c r="F28" i="1"/>
  <c r="F27" i="1"/>
  <c r="F26" i="1"/>
  <c r="F25" i="1" l="1"/>
  <c r="F24" i="1" l="1"/>
  <c r="F23" i="1"/>
  <c r="F22" i="1"/>
  <c r="F21" i="1"/>
  <c r="F20" i="1" l="1"/>
  <c r="F19" i="1"/>
  <c r="F18" i="1"/>
  <c r="F17" i="1"/>
  <c r="F16" i="1"/>
  <c r="E15" i="1"/>
  <c r="D15" i="1"/>
  <c r="F15" i="1" l="1"/>
  <c r="E10" i="1"/>
  <c r="F11" i="1"/>
  <c r="D10" i="1"/>
  <c r="F10" i="1" l="1"/>
  <c r="F79" i="1"/>
  <c r="F78" i="1"/>
  <c r="F77" i="1"/>
  <c r="F76" i="1"/>
  <c r="F75" i="1" l="1"/>
  <c r="F74" i="1" l="1"/>
  <c r="F73" i="1"/>
  <c r="F72" i="1"/>
  <c r="F71" i="1"/>
  <c r="F70" i="1"/>
  <c r="F69" i="1"/>
  <c r="F68" i="1"/>
  <c r="F67" i="1"/>
  <c r="F66" i="1"/>
  <c r="F65" i="1"/>
  <c r="F63" i="1" l="1"/>
  <c r="F64" i="1"/>
  <c r="F62" i="1" l="1"/>
  <c r="F61" i="1"/>
  <c r="F60" i="1"/>
  <c r="G5" i="1" l="1"/>
  <c r="F7" i="1"/>
  <c r="F9" i="1"/>
  <c r="D5" i="1"/>
  <c r="E5" i="1"/>
  <c r="F6" i="1"/>
  <c r="F8" i="1"/>
  <c r="F5" i="1" l="1"/>
</calcChain>
</file>

<file path=xl/sharedStrings.xml><?xml version="1.0" encoding="utf-8"?>
<sst xmlns="http://schemas.openxmlformats.org/spreadsheetml/2006/main" count="732" uniqueCount="301">
  <si>
    <t>Приложение № 1</t>
  </si>
  <si>
    <t xml:space="preserve"> № п/п</t>
  </si>
  <si>
    <t>Объемы и источники финансирования 
(тыс. руб.)</t>
  </si>
  <si>
    <t>Степень освоения средств</t>
  </si>
  <si>
    <t>Источник</t>
  </si>
  <si>
    <t>Фактическое исполнение</t>
  </si>
  <si>
    <t>Всего</t>
  </si>
  <si>
    <t>Всего по государственным программам</t>
  </si>
  <si>
    <t>ОБ</t>
  </si>
  <si>
    <t>ФБ</t>
  </si>
  <si>
    <t>МБ</t>
  </si>
  <si>
    <t>ВБС</t>
  </si>
  <si>
    <t>План на 2025 год</t>
  </si>
  <si>
    <t>Выполнены без отклонений от КТ</t>
  </si>
  <si>
    <t>Выполнены с отклонениями от КТ</t>
  </si>
  <si>
    <t>Ответственные, соисполнители</t>
  </si>
  <si>
    <t>Причины низкой степени освоения средств, невыполнения мероприятий (результатов)</t>
  </si>
  <si>
    <t>Государственная программа "Экономический потенциал"</t>
  </si>
  <si>
    <t>МинАрктики МО, Минстрой МО, Минтранс МО, Минэнерго и ЖКХ МО, Комитет по тарифному регулированию МО, Комитет по туризму МО, Комитет по конкурентной политике МО</t>
  </si>
  <si>
    <t>Государственная программа Мурманской области</t>
  </si>
  <si>
    <t>Государственная программа "Информационное общество"</t>
  </si>
  <si>
    <t>Государственная программа "Финансы"</t>
  </si>
  <si>
    <t>Минцифра МО, Минтрудсоцразвития МО, Минюст МО</t>
  </si>
  <si>
    <t>Минфин МО, Комитет государственного и финансового контроля МО, Комитет по конкурентной политике МО</t>
  </si>
  <si>
    <t>Рекомендации</t>
  </si>
  <si>
    <t>Государственная программа "Государственное управление и гражданское общество"</t>
  </si>
  <si>
    <t>Аппарат ПМО, Министерство внутренней политики МО, Минимущество МО, Мининформ МО, Минюст МО, Минстрой МО, Комитет молодежной политики МО, Управление по реализации антикоррупционной политики МО</t>
  </si>
  <si>
    <t>Государственная программа "Здравоохранение"</t>
  </si>
  <si>
    <t>Минздрав МО, Минстрой МО, Минрегбез МО, Комитет молодежной политики МО</t>
  </si>
  <si>
    <t>Государственная программа "Образование и наука"</t>
  </si>
  <si>
    <t>Минобр МО, Минкульт МО, Минстрой МО</t>
  </si>
  <si>
    <t>Государственная программа "Социальная поддержка"</t>
  </si>
  <si>
    <t>Минтрудсоцразвития МО, Минобр МО, Минздрав МО, Минкульт МО, Минстрой МО</t>
  </si>
  <si>
    <t>Государственная программа "Физическая культура и спорт"</t>
  </si>
  <si>
    <t>Минспорт МО, Минстрой МО</t>
  </si>
  <si>
    <t>Государственная программа "Культура"</t>
  </si>
  <si>
    <t>Минкульт МО, Минстрой МО</t>
  </si>
  <si>
    <t>Государственная программа "Занятость и труд"</t>
  </si>
  <si>
    <t>Государственная программа "Комфортное жилье и городская среда"</t>
  </si>
  <si>
    <t>Минтрудсоцразвития МО, Минздрав МО</t>
  </si>
  <si>
    <t>Минстрой МО, Минэнерго и ЖКХ МО, Минград МО, Минтранс МО, Министерство государственного жилищного и строительного надзора МО</t>
  </si>
  <si>
    <t>Государственная программа "Общественная безопасность"</t>
  </si>
  <si>
    <t>Минрегбез МО, Минкульт МО, Мининформ МО, Минобр МО, Министерство внутренней политики МО, Минтрудсоцразвития МО, Минздрав МО</t>
  </si>
  <si>
    <t>Государственная программа "Природные ресурсы и экология"</t>
  </si>
  <si>
    <t>Государственная программа "Рыбное и сельское хозяйство"</t>
  </si>
  <si>
    <t>Государственная программа "Транспортная система"</t>
  </si>
  <si>
    <t>Государственная программа "Формирование современной городской среды"</t>
  </si>
  <si>
    <t>Государственная программа "Развитие энергетики и коммунального хозяйства"</t>
  </si>
  <si>
    <t>Государственная программа "Развитие ветеринарной службы"</t>
  </si>
  <si>
    <t>Продолжить своевременное обеспечение реализации мероприятий (результатов) согласно установленным контрольным точкам в планах реализации паспортов комплексов процессных мероприятий.</t>
  </si>
  <si>
    <t>Обеспечить своевременное внесение изменений в государственную программу и комплексы процессных мероприятий в части уточнения плановых объемов финансирования, результатов реализации соответствующих мероприятий (результатов).</t>
  </si>
  <si>
    <t>Мероприятия (результаты) реализуются в течение года в плановом порядке. Критических отклонений по исполнению мероприятий (результатов) за отчетный период не имеется.</t>
  </si>
  <si>
    <t>Минэнерго и ЖКХ МО, Минстрой МО</t>
  </si>
  <si>
    <t>Минград МО</t>
  </si>
  <si>
    <t>Усилить контроль за своевременностью и качеством выполнения мероприятий (результатов) органами местного самоуправления. Принять меры по повышению уровня кассового исполнения денежных средств.</t>
  </si>
  <si>
    <t>Комитет по ветеринарии МО</t>
  </si>
  <si>
    <t xml:space="preserve">Минприроды МО
</t>
  </si>
  <si>
    <t xml:space="preserve">Минприроды Мурманской области, Минстрой Мурманской области, Минград МО
</t>
  </si>
  <si>
    <t>Минтранс МО, Минобр МО, Минрегбез МО</t>
  </si>
  <si>
    <r>
      <t>Выполнение  мероприятий (результатов)</t>
    </r>
    <r>
      <rPr>
        <vertAlign val="superscript"/>
        <sz val="12"/>
        <color theme="1"/>
        <rFont val="Times New Roman"/>
        <family val="1"/>
        <charset val="204"/>
      </rPr>
      <t>1</t>
    </r>
  </si>
  <si>
    <r>
      <t>Мероприятия (результаты), КТ у которых отсутствуют</t>
    </r>
    <r>
      <rPr>
        <vertAlign val="superscript"/>
        <sz val="10"/>
        <color theme="1"/>
        <rFont val="Times New Roman"/>
        <family val="1"/>
        <charset val="204"/>
      </rPr>
      <t>2</t>
    </r>
  </si>
  <si>
    <r>
      <rPr>
        <vertAlign val="superscript"/>
        <sz val="10"/>
        <color theme="1"/>
        <rFont val="Times New Roman"/>
        <family val="1"/>
        <charset val="204"/>
      </rPr>
      <t>1</t>
    </r>
    <r>
      <rPr>
        <sz val="10"/>
        <color theme="1"/>
        <rFont val="Times New Roman"/>
        <family val="1"/>
        <charset val="204"/>
      </rPr>
      <t xml:space="preserve"> Учитываются мероприятия (результаты) по которым наступили сроки исполнения контрольных точек на отчетную дату</t>
    </r>
  </si>
  <si>
    <r>
      <rPr>
        <vertAlign val="superscript"/>
        <sz val="10"/>
        <color theme="1"/>
        <rFont val="Times New Roman"/>
        <family val="1"/>
        <charset val="204"/>
      </rPr>
      <t>2</t>
    </r>
    <r>
      <rPr>
        <sz val="10"/>
        <color theme="1"/>
        <rFont val="Times New Roman"/>
        <family val="1"/>
        <charset val="204"/>
      </rPr>
      <t xml:space="preserve"> Учитываются мероприятия (результаты) с типом «обеспечение текущей деятельности», по которым контрольные точки не устанавливаются. В рамках мероприятий (результатов) с указанным типом предусматривается содержание исполнительных органов Мурманской области, а также подведомственных им учреждений</t>
    </r>
  </si>
  <si>
    <t>Приложение №2</t>
  </si>
  <si>
    <t>№ п/п</t>
  </si>
  <si>
    <t>Общая стоимость объекта, тыс. рублей</t>
  </si>
  <si>
    <t>Источ-ник</t>
  </si>
  <si>
    <t>Техническая готовность объекта</t>
  </si>
  <si>
    <t xml:space="preserve">Краткая характеристика работ, выполненных за отчетный период, причины отставания </t>
  </si>
  <si>
    <t xml:space="preserve">Предусмотрено программой </t>
  </si>
  <si>
    <t>Кассовые расходы</t>
  </si>
  <si>
    <t>Выполнено за счет средств 2025 года</t>
  </si>
  <si>
    <t>Выполнено за счет остатков средств прошлых лет</t>
  </si>
  <si>
    <t>Степень выполнения</t>
  </si>
  <si>
    <t xml:space="preserve">ОБ </t>
  </si>
  <si>
    <t xml:space="preserve">ФБ </t>
  </si>
  <si>
    <t xml:space="preserve">Государственная программа "Здравоохранение" </t>
  </si>
  <si>
    <t>Иной региональный проект «Строительство и реконструкция зданий учреждений здравоохранения»</t>
  </si>
  <si>
    <t>Реконструкция комплекса зданий ГОБУЗ "Мурманский областной онкологический диспансер" по адресу: г. Мурманск, ул. Академика Павлова, 
д. 6, корп. 2. 1 этап. Хирургический корпус</t>
  </si>
  <si>
    <t>Министерство строительства Мурманской области, 
ГОКУ "УКС Мурманской области"</t>
  </si>
  <si>
    <t xml:space="preserve">2020 - 2021 разработка ПСД,
2022 - 2025 - строительство
</t>
  </si>
  <si>
    <t xml:space="preserve">3 725 835,5
</t>
  </si>
  <si>
    <t xml:space="preserve">Строительство надземного перехода между хирургическим корпусом и главным корпусом ГОБУЗ  «Мурманский областной онкологический диспансер" по адресу: г. Мурманск, ул. Академика Павлова, 
д. 6 корпус. 2 </t>
  </si>
  <si>
    <t xml:space="preserve">2024 - 2025 - разработка проектной документации, строительство
</t>
  </si>
  <si>
    <t xml:space="preserve">63 685,6
(предполагаемая (предельная) стоимость объекта, определенная с применением укрупненного норматива цены строительства)
</t>
  </si>
  <si>
    <t>Государственная программа  "Развитие энергетики и коммунального хозяйства"</t>
  </si>
  <si>
    <t>Региональный проект «Модернизация коммунальной инфраструктуры"</t>
  </si>
  <si>
    <t>Реконструкция водовода от озера Лучломполо к хозяйственно-питьевым резервуарам п.г.т. Никель Печенгского муниципального округа</t>
  </si>
  <si>
    <t>Минэнерго и ЖКХ МО, ГОУП "Мурманскводоканал"</t>
  </si>
  <si>
    <t>2025 год - начало и завершение работ</t>
  </si>
  <si>
    <t>Реконструкция водоводов от ВНС-1 подъема до очистных сооружений холодного водоснабжения  г. Оленегорска</t>
  </si>
  <si>
    <t>Реконструкция водовода Ду=400мм по ул. Строителей-Гайдара-Космонавтов в г. Апатиты</t>
  </si>
  <si>
    <t>2025 год - начало работ, 2026 год - завершение работ.</t>
  </si>
  <si>
    <t>Развитие сети холодного водоснабжения и водоотведения в рамках строительства на территории, расположенной в Первомайском административном округе города Мурманска  на земельном участке 38 га в районе улицы Шабалина</t>
  </si>
  <si>
    <t>Развитие сети холодного водоснабжения и водоотведения в рамках комплексной застройки на территории  в городе Мурманске (Жилстрой)</t>
  </si>
  <si>
    <t>Иной региональный проект «Модернизация объектов энергоснабжения, водоснабжения, водоотведения»</t>
  </si>
  <si>
    <t>Реконструкция котельной № 13/73 
пгт. Печенга Печенгский муниципальный округ Мурманской области</t>
  </si>
  <si>
    <t>Минстрой МО, Печенгский муниципальный округ, концессионер</t>
  </si>
  <si>
    <t>2024, 2025 год – разработка ПД, 2025 год - строительство, 2025 год - ввод объекта в эксплуатацию</t>
  </si>
  <si>
    <t>Заключено концессионное соглашение (11.10.2024), средства доведены концессионеру, Решается вопрос о переносе сроков мероприятия на 2027 год. Скорректированы кассовые расходы ВБС по состоянию на 01.01.2025.</t>
  </si>
  <si>
    <t>Реконструкция котельной № 13/55 
пгт. Печенга Печенгский муниципальный округ Мурманской области</t>
  </si>
  <si>
    <t>Минстрой МО,  Печенгский муниципальный округ, концессионер</t>
  </si>
  <si>
    <t>Реконструкция котельной № 4/152 ж/д ст. Печенга Печенгский муниципальный округ Мурманской области</t>
  </si>
  <si>
    <t>Реконструкция котельной № 42/138 н.п. Спутник Печенгский муниципальный округ Мурманской области</t>
  </si>
  <si>
    <t>Реконструкция тепловой сети котельной № 13/73 ул. Стадионная пгт. Печенга Печенгский муниципальный округ Мурманской области. Сеть ЦО и ГВС по участкам: От котельной до узла распределения точка «А» в районе ТК-1; От точки «А» в районе ТК-1 в сторону МКД № 7 до МКД № 8 через МКД № 5 с ответвлением на МКД № 10; От точки «А» в районе ТК-1 в сторону МКД № 4 до МКД № 9 через МКД № 3</t>
  </si>
  <si>
    <t>Реконструкция тепловой сети котельной
№ 13/55 пгт. Печенга Печенгский муниципальный округ Мурманской области. Сеть ЦО по участкам: От ТК в районе котельной № 13/55 до угла МКД № 10; От МКД № 10 до МКД № 6 через МКД № 12 и МКД № 11; Ответвления от МКД № 10 до МКД № 8, от МКД № 12 до МКД № 7; от МКД № 11 до МКД № 6; От угла МКД № 11 до Дома офицеров; От угла МКД № 11 до МКД № 4; От МКД № 4 до МКД № 3</t>
  </si>
  <si>
    <t xml:space="preserve">Разработка проектной документации для реконструкции централизованной системы водоснабжения п.г.т. Печенга и железнодорожной станции "Печенга" Печенгского муниципального округа Мурманской области </t>
  </si>
  <si>
    <t>Минстрой МО, ГОУП "Мурманскводоканал"</t>
  </si>
  <si>
    <t>2024, 2025 год – разработка ПД</t>
  </si>
  <si>
    <t xml:space="preserve">Разработка проектной документации для  реконструкция централизованной системы водоотведения п.г.т. Печенга Печенгского муниципального округа Мурманской области </t>
  </si>
  <si>
    <t>Разработка проектной документации для реконструкции централизованной системы водоснабжения н.п. Спутник Печенгского муниципального округа Мурманской области</t>
  </si>
  <si>
    <t>Разработка проектной документации для реконструкции централизованной системы водоотведения н.п. Спутник Печенгского муниципального округа Мурманской области</t>
  </si>
  <si>
    <t>Иной региональный проект "Развитие спортивной инфраструктуры Мурманской области"</t>
  </si>
  <si>
    <t>Строительство объекта "ПСД на ФОК закрытого типа в районе дома 13 по ул. Старостина" (в рамках концессионного соглашения по строительству и эксплуатации объекта соглашения в соответствии с Федеральным законом от 21.07.2005 № 115-ФЗ "О концессионных соглашениях"</t>
  </si>
  <si>
    <t>Минстрой МО, Минспорт МО, АО Корпорация развития МО</t>
  </si>
  <si>
    <t>2023 - 2033 строительство и эксплуатация</t>
  </si>
  <si>
    <t>Строительство объекта "Быстровозводимый спортивно-оздоровительный комплекс с плавательным бассейном и тренажерным залом" на Кольском проспекте в г. Мурманске" (в рамках концессионного соглашения по строительству и эксплуатации объекта соглашения в соответствии с Федеральным законом от 21.07.2005 № 115-ФЗ "О концессионных соглашениях")</t>
  </si>
  <si>
    <t>«Строительство крытого бассейна в ЗАТО г. Североморск»</t>
  </si>
  <si>
    <t>Минстрой МО, ГОКУ УКС</t>
  </si>
  <si>
    <t>2023 - 2025 строительство</t>
  </si>
  <si>
    <t>Спортивный комплекс с плавательным бассейном "Энергетик", расположенный по адресу: Мурманская область, Кольский район, пгт. Мурмаши, ул. Мисякова, д. 6</t>
  </si>
  <si>
    <t>Минстрой МО, администрация муниципального образования Кольский муниципальный район МО</t>
  </si>
  <si>
    <t>2023 - 2025 приобретение</t>
  </si>
  <si>
    <t>Произведена оплата по договору на приобретение объекта.</t>
  </si>
  <si>
    <t>Иной региональный проект «Строительство, реконструкция и капитальный ремонт учреждений культуры, образования в сфере культуры и архивов»</t>
  </si>
  <si>
    <t>Реконструкция с элементами реставрации в целях приспособления к современному использованию здания ГОАУК «Мурманский областной Дворец культуры и народного творчества им. С.М. Кирова»</t>
  </si>
  <si>
    <t>Министерство строительства Мурманской области, ГОКУ «Управление капитального строительства Мурманской области», ГОАУК «Мурманский областной Дворец культуры и народного творчества им. С.М. Кирова»</t>
  </si>
  <si>
    <t>2022-2025 гг-разработка ПД, экспертиза, 2026-2028 гг- реконструкция</t>
  </si>
  <si>
    <t xml:space="preserve"> (в ценах соответствующих лет на основании сведений о проекте-аналоге)</t>
  </si>
  <si>
    <t>Реконструкция объекта культурного наследия регионального значения «Здание первого хибиногорского кинотеатра «Большевик» в городе Кировске в целях приспособления для современного использования в качестве кино-культурного центра</t>
  </si>
  <si>
    <t>Министерство строительства  МО, администрация муниципального образования муниципальный округ г. Кировск с подведомственной территорией</t>
  </si>
  <si>
    <t>2017- 2022 гг- разработка ПД, экспертиза, 2022 - 2025 гг-реконструкция</t>
  </si>
  <si>
    <t>Строительство Дома культуры в сельском поселении Алакуртти</t>
  </si>
  <si>
    <t>Министерство строительства  Мурманской области, ГОКУ «Управление капитального строительства Мурманской области»</t>
  </si>
  <si>
    <t>2022 г- разработка ПД, 2023-2024 гг - строительство объекта, 2025 г - завершение строительства, ввод в эксплуатацию</t>
  </si>
  <si>
    <t>Государственная программа"Комфортное жилье и городская среда"</t>
  </si>
  <si>
    <t>Иной региональный проект «Строительство жилья»</t>
  </si>
  <si>
    <t>Строительство системы водоотведения по объекту: Жилой дом в г. Мурманске по ул. Зеленой</t>
  </si>
  <si>
    <t xml:space="preserve">Минстрой МО, муниципальное образование город Мурманск
</t>
  </si>
  <si>
    <t xml:space="preserve">2025 год - строительство
</t>
  </si>
  <si>
    <t>26</t>
  </si>
  <si>
    <t>Строительство системы водоотведения по объекту: Жилой дом в г. Мурманске по ул. Полярные Зори</t>
  </si>
  <si>
    <t xml:space="preserve">2024 год - разработка ПД;
2025 год - строительство
</t>
  </si>
  <si>
    <t>27</t>
  </si>
  <si>
    <t>Мероприятие (результат) «Построен жилой дом в г. Мурманске по ул. Кирпичной,  2 этап», всего</t>
  </si>
  <si>
    <t>Минстрой МО, ГОКУ «УКС МО»</t>
  </si>
  <si>
    <t>Разработка ПСД
в 2023 году, строительство
в 2023 - 2025 годах</t>
  </si>
  <si>
    <t>28</t>
  </si>
  <si>
    <t>Мероприятие (результат) «Завершено строительство МКД в г. Заполярном по ул. Ленинградская в районе дома 4»всего</t>
  </si>
  <si>
    <t xml:space="preserve">Минстрой МО, Печенгский муниципальный округ
</t>
  </si>
  <si>
    <t xml:space="preserve">"Разработка ПСД
в 2024 году, строительство
в 2025 году"
</t>
  </si>
  <si>
    <t>Иной региональный проект «Обустройство мест захоронения»</t>
  </si>
  <si>
    <t>29</t>
  </si>
  <si>
    <t>«Построено новое городское кладбище в районе п.г.т. Сафоново Мурманской области »</t>
  </si>
  <si>
    <t xml:space="preserve">Минстрой МО, МО городской округ ЗАТО г. Североморск Мурманской области
</t>
  </si>
  <si>
    <t>Выполнены работы по выемке грунта и планировке. Подходит к завершению завоз песка и планировка территории. Далее будут выполняться работы по благоустройству</t>
  </si>
  <si>
    <t>30</t>
  </si>
  <si>
    <t xml:space="preserve">«Построено новое городское кладбище муниципального образования ЗАТО Александровск»  </t>
  </si>
  <si>
    <t xml:space="preserve">Минстрой МО, МО городской округ ЗАТО Александровск Мурманской области
</t>
  </si>
  <si>
    <t xml:space="preserve"> 2024-2025 разработка проектной документации, прохождение экспертизы, строительство
</t>
  </si>
  <si>
    <t xml:space="preserve">138 145,2 с учетом затрат на разработку ПСД (на основании укрупненного норматива)
</t>
  </si>
  <si>
    <t>Иной региональный проект «Реализация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(в рамках плана Реновации ЗАТО)»</t>
  </si>
  <si>
    <t xml:space="preserve">Минстрой МО, ГОКУ «УКС МО»
</t>
  </si>
  <si>
    <t xml:space="preserve">Получены положительные заключения по результатам гос.экспертиз - 2025 год, ввод объекта в эксплуатацию - 2026 год
</t>
  </si>
  <si>
    <t>31</t>
  </si>
  <si>
    <t xml:space="preserve"> «Разработана проектная документация и построен Центр питания городской сети (электроснабжение) в ЗАТО г. Североморск» всего</t>
  </si>
  <si>
    <t>32</t>
  </si>
  <si>
    <t>«Разработана проектная документация и построен новый детский сад на 220 мест в г. Гаджиево»,  всего</t>
  </si>
  <si>
    <t xml:space="preserve">"Минстрой МО, МО городской округ ЗАТО Александровск Мурманской области, 
г. Гаджиево"
Минстрой МО, МО городской округ  ЗАТО п. Видяево Мурманской области
</t>
  </si>
  <si>
    <t>33</t>
  </si>
  <si>
    <t>«Разработана проектная документация и построен детский сад на 250 мест», всего</t>
  </si>
  <si>
    <t xml:space="preserve">Минстрой МО, МО городской округ  ЗАТО п. Видяево Мурманской области
</t>
  </si>
  <si>
    <t>34</t>
  </si>
  <si>
    <t xml:space="preserve"> «Выполнены работы по проектированию, строительству и вводу в эксплуатацию объекта капитального строительства «Детский сад на 350 мест в п.г.т. Печенга», всего</t>
  </si>
  <si>
    <t xml:space="preserve">Минстрой МО, МО Печенгский муниципальный округ Мурманской области, п.г.т. Печенга
</t>
  </si>
  <si>
    <t>35</t>
  </si>
  <si>
    <t>«Разработана проектная документация и построено здание детского сада на 250 мест в п. Корзуново», всего</t>
  </si>
  <si>
    <t xml:space="preserve">Минстрой МО, МО Печенгский муниципальный округ Мурманской области, п. Корзуново
</t>
  </si>
  <si>
    <t>36</t>
  </si>
  <si>
    <t>«Разработана проектной документации и построено здание школы на 300 мест с дошкольными группами на 80 мест в с. Алакуртти», всего</t>
  </si>
  <si>
    <t xml:space="preserve">"Минстрой МО, МО Кандалакшский муниципальный район Мурманской области, 
с.п. Алакуртти"
</t>
  </si>
  <si>
    <t>37</t>
  </si>
  <si>
    <t>«Разработана проектная документация и построен детский сад на 75 мест в            н.п. Килпъявр», всего</t>
  </si>
  <si>
    <t xml:space="preserve">"Минстрой МО, МО Кольский муниципальный район Мурманской области,
н.п. Килпъявр"
"Минстрой МО, МО Кольский муниципальный район Мурманской области,
н.п. Килпъявр"
</t>
  </si>
  <si>
    <t>38</t>
  </si>
  <si>
    <t>Иной региональный проект «Переселение граждан из жилищного фонда, признанного аварийным до 01.01.2017 и подлежащим сносу или реконструкции»</t>
  </si>
  <si>
    <t>39</t>
  </si>
  <si>
    <t>«Построен жилой дом в г. Мурманске  по ул. Кирпичной. 1 этап»</t>
  </si>
  <si>
    <t xml:space="preserve">"Разработка ПСД
в 2023 году, строительство
в 2023 - 2025 годах"
</t>
  </si>
  <si>
    <t>40</t>
  </si>
  <si>
    <t>«Построен жилой дом в г. Мурманске по ул. Зеленой»</t>
  </si>
  <si>
    <t xml:space="preserve">"Разработка ПСД
в 2022 году, строительство
в 2023 - 2025 годах"
</t>
  </si>
  <si>
    <t>41</t>
  </si>
  <si>
    <t>«Построен жилой дом в г. Мурманске по ул. Полярные Зори»</t>
  </si>
  <si>
    <t xml:space="preserve">"Разработка ПСД
в 2022 году, строительство
в 2022 - 2024 годах"
</t>
  </si>
  <si>
    <t>42</t>
  </si>
  <si>
    <t>Построен жилой дом в г.п. Зеленоборский Кандалакшского района Мурманской области</t>
  </si>
  <si>
    <t xml:space="preserve">Разработка ПСД
в 2021 году, строительство
в 2022 - 2025 годах </t>
  </si>
  <si>
    <t>В настоящее время строительство приостановлено. Техническая готовность 0%</t>
  </si>
  <si>
    <t>Государственная программа Мурманской области "Экономический потенциал"</t>
  </si>
  <si>
    <t>Иной региональный проект "Создание инженерной и туристской инфраструктуры в рамках реализации инвестиционного проекта "Строительство туристического кластера в городе Мурманске"</t>
  </si>
  <si>
    <t>Создание/строительство объекта туристской инфраструктуры - Акватермальный комплекс в рамках концессионного соглашения в отношении создания и эксплуатации регионального центра здоровья и отдыха "Арктический акватермальный физкультурно-оздоровительный комплекс"</t>
  </si>
  <si>
    <t>Министерство строительства Мурманской области, ООО "Городской курорт Мурманск" (концессионер)</t>
  </si>
  <si>
    <t>2023 - 2024 - заключение концессионного соглашения,
2024 - 2026 - строительство и ввод в эксплуатацию</t>
  </si>
  <si>
    <t>-</t>
  </si>
  <si>
    <t>Региональный проект «Региональная и местная дорожная сеть»</t>
  </si>
  <si>
    <t>44</t>
  </si>
  <si>
    <t>Реконструкция автоподъезда к селу Териберка, км 10 - км 20</t>
  </si>
  <si>
    <t>Министерство транспорта и дорожного хозясйтва Мурманской области, Мурманскавтодор, ООО "Север Строй"</t>
  </si>
  <si>
    <t>2022-2025 гг</t>
  </si>
  <si>
    <t xml:space="preserve">
Технологический перерыв с 01.12.2024 по 16.05.2025 
С 17.05.2024 начаты работы по подготовке рабочего городка, площадок хранения материалов, формирование обочин. Риски отсутствуют</t>
  </si>
  <si>
    <t>Иной региональный проект «Реконструкция автомобильной дороги общего пользования регионального значения Апатиты – Кировск, км 2+688-км 14+314»</t>
  </si>
  <si>
    <t>45</t>
  </si>
  <si>
    <t>Реконструкция автомобильной дороги общего пользования регионального значения Апатиты – Кировск, км 2+688-км 14+314"</t>
  </si>
  <si>
    <t>2023-2025 гг</t>
  </si>
  <si>
    <t>Иной региональный проект «Строительство (реконструкция) автомобильных дорог общего пользования регионального (межмуниципального) значения»</t>
  </si>
  <si>
    <t>46</t>
  </si>
  <si>
    <t>Проектно-изыскательские и прочие работы</t>
  </si>
  <si>
    <t>Министерство транспорта и дорожного хозясйтва Мурманской области, Мурманскавтодор, ООО "ДВК-ПРОЕКТ", ООО "ИЦ "СФЕРА_ПИК"</t>
  </si>
  <si>
    <t>2023-2030</t>
  </si>
  <si>
    <t>Сведения о ходе реализации мероприятий государственных программ Мурманской области за 9 месяцев 2025 года</t>
  </si>
  <si>
    <t>Информация о ходе работ на объектах капитального строительства за 9 месяцев 2025 года</t>
  </si>
  <si>
    <t>Строительная готовность - 47,6 %. 
Техническая готовность - 70%.
Выполнено: устройство монолитного каркаса здания, устройство наружных стен из газобетонных блоков c 1-8 этаж, заполнение оконных проемов устройство, наружных сетей теплоснабжения, устройство вертикального трубопровода отопления и пожарного трубопровода с подвального помещения по 8 этаж,  установка КТП, устройство полов на 2-8 этажах, штукатурка стен на лестницах, устройство кровли, монтаж 5 лифтов, монтаж фундаментной плиты под ДГ, монтаж противопожарной перегородки ДГ.</t>
  </si>
  <si>
    <t>Строительная готовность - 0 %.
Техническая готовность - 10 %. 
Выполнены работы по устройству 4-х фундаментов и армированию колонн.</t>
  </si>
  <si>
    <t>26.06.2025 заключено дополнительное соглашение № 069-09-2025-060/2  к Соглашению о предоставлении субсидии из федерального бюджета бюджету субъекта Российской Федерации от 19.12.2024 № 069-09-2025-060. 
15.07.2025 заключено соглашение  № 60-2025-000636 между Минэнерго и ЖКХ МО и ГОУП "Мурманскводоканал". 18.08.2025 заключен контракт с подрядной организацией СК "Вертикаль" на реконструкцию водовода в Никеле, срок завершения работ - до 10.12.2025.</t>
  </si>
  <si>
    <t>26.06.2025 заключено дополнительное соглашение № 069-09-2025-060/2  к Соглашению о предоставлении субсидии из федерального бюджета бюджету субъекта Российской Федерации от 19.12.2024 № 069-09-2025-060. 
15.07.2025 заключено соглашение  № 60-2025-000636 между Минэнерго и ЖКХ МО и ГОУП "Мурманскводоканал". 12.08.2025 заключен контракт с подрядной организацией СК "Вертикаль" на реконструкцию водовода в Оленегорске, срок завершения работ - до 10.12.2025.</t>
  </si>
  <si>
    <t>26.06.2025 заключено дополнительное соглашение № 069-09-2025-060/2  к Соглашению о предоставлении субсидии из федерального бюджета бюджету субъекта Российской Федерации от 19.12.2024 № 069-09-2025-060. 
15.07.2025 заключено соглашение  № 60-2025-000636 между Минэнерго и ЖКХ МО и ГОУП "Мурманскводоканал". 28.07.2025 заключен контракт с поджрядной организацией СК "Вертикаль" на реконструкцию водовода в Апатитах, срок завершения работ до 10.12.2025.</t>
  </si>
  <si>
    <t>26.06.2025 заключено дополнительное соглашение № 069-09-2025-060/2  к Соглашению о предоставлении субсидии из федерального бюджета бюджету субъекта Российской Федерации от 19.12.2024 № 069-09-2025-060. 
15.07.2025 заключено соглашение  № 60-2025-000636 между Минэнерго и ЖКХ МО и ГОУП "Мурманскводоканал". 18.08.2025  заключен контракт с подрядной организацией СК "Вертикаль" на реконструкцию водовода в г. Мурманске, срок завершения работ - до 10.12.2025.</t>
  </si>
  <si>
    <t xml:space="preserve">Мероприятие исключено из перечня. Соответсвующие изменения в ГП будут внесены после согласования Проектным комитетом и последующего утверждения постановления Правительства Мурманской области "О внесении изменений в государственную программу "Развитие энергетики и коммунального хозяйства" </t>
  </si>
  <si>
    <t>Проектирование будет осуществлять ГОУП «Мурманскводоканал». По состоянию на 30.09.2025   объектов, ранее находящихся в собственности Минобороны России, были переданы в собственность ГОУП "Мурманскводоканал". В настоящее время решается вопрос о переносе мероприятия на 2027 год.</t>
  </si>
  <si>
    <t>Строительная готовность - 6,9%.
Выполняются работы по демонтажу существующих фундаментов, согласованию планировок для дальнейшего проектирования и корректировке проектной документации.</t>
  </si>
  <si>
    <t xml:space="preserve">Строительная готовность - 12%.
Разрыт котлован, выполнено устройство геотекстиля, устройство щебеночного основания, устройство бетонной подготовки, уход за бетонной подготовкой, обработка бетонной подготовки праймером. Выполняется монтаж наплавляемой гидроизоляции, а так же работы по выносу инженерных сетей из пятна застройки.         </t>
  </si>
  <si>
    <t>Техническая готовность-100%
Объект введен в эксплуатацию</t>
  </si>
  <si>
    <t>Инженерные изыскания, обследование и разработка 3D модели:
19.12.2022 заключены ГК № 124-2022 на инженерные изыскания и ГК № 125-2022 на обмерные работы и техническое обследование объекта.
07.10.2024 выданы отчеты по ГК № 124-2022 (Акт приема-передачи) от ООО «Севертехпроект».
17.10.2024 (инженерные изыскания) Заказчиком выставлены пени на сумму 1 057 546,02 руб.
12.09.2025 Получено положительное заключение экспертизы по ГК № 125-2022 от 19.12.2022.
18.09.2025 Учреждение готово принять результаты ИИ по ГК № 125-2022.
Все изыскания по ГК № 124-2022 и ГК № 125-2022 направлены в ООО «АСПЕКТ» для работы.
Проектирование:
02.08.2023 заключен ГК № 30-2023 на проектирование с ООО «АСПЕКТ». Срок исполнения работ по ГК с учетом ДС – до 20.12.2025.
08.08.2023 – отправлены исходные данные для проектирования.
10.08.2024 со стороны Заказчика подписан Акт о приостановке работ до момента выдачи исходных данных в полном объеме (инженерные изыскания, обмерные работы и техническое обследование здания – исполнитель ООО «Севертехпроект») и направлен в ООО «Аспект». Проектная документация разработана не в полном объеме.
08.09.2025 ООО «Аспект» направило откорректированные планировки с ответами (в данный момент на рассмотрении у Заказчика) для рассмотрения с ДК Кирова.
18.09.2025 Учреждение приняло результаты работ по Акту приемки-передачи.
Все изыскания по ГК № 124-2022 и ГК № 125-2022 направлены в ООО «АСПЕКТ» (исх. № 1291) для работы. В адрес ООО «Аспект» направлен Акт возобновления работ по ГК.                                                                 
В связи с длительным проведением обследования и изыскательских работ просрочка по контрактным срокам составила 540 дней                                                                                               26.09.2025 в адрес ГОКУ УКС Аспект направлено письмо о рассмотрении увеличения стоимости работ по контракту на 16 297,67 т.р. При этом по части позиций 22.07.2024 № 767 в адрес Аспект ответ уже направлялся о выполнении недостающих работ (в соответствии с ТЗ) за счет исполнителя.</t>
  </si>
  <si>
    <t>Техническая готовность объекта-97%. Выполнены работы по кровле, фасаду, прокладке наружных сетей. Сети водоснабжения и канализации проложены в полном объеме. Технологическое присоединение объекта к сетям водоснабжения и водоотведения выполнено, устройство заземления выполнено. Наружные сети электроснабжения проложены в полном объеме, выполнено технологическое присоединение. Также были выполнены работы по внутренним сетям (вентиляции, отоплению, пожаротушению, газовому пожаротушению, горячему и холодному водоснабжению, водоотведению, кабельным системам). Выполнены внутренние отделочные работы (монтаж вывески над входом в здание, окрасочные и облицовочные работы по стенам и полам). Планетарий: устройство купольного экрана, устройство подсветки, монтаж кресел, установка оборудования. Проведена пусконаладка. Выполнены и приняты работы по установке игровых автоматов. Проведены работы по наладке кинопроекционного оборудования, выполнена установка параметрической мебели, выполнены работы по подсветке ступеней кинозалов. Смонтирована аудиосистема. Выполнены монтаж детского игрового оборудования, работы по монтажу и подключению сантехнического оборудования. На объекте частично смонтирована система навигации.                                                              Причина отставания- Корректировка проектной документации.</t>
  </si>
  <si>
    <t>Строительная готовность объекта составляет 73%.
На объекте: техника – 2 ед.; рабочие – 19 чел.
Ведутся работы: монтаж наружного освещения (АХП); устройство вент. фасада; устранение замечаний по актам проверки № 9 от 08.10.2025 выданный ФБУ "Росстройконтроль" (На сегодняшний день не снятых замечаний 38 ( 7 снято и 1 новое); работы по устройству кровли К-2 (террасы); отделочные работы в помещениях на 1-м и 2-м этажах; завершаются работы по устройству внутренних сетей (слаботочные системы, электрика, вентиляция). 
Заказано оборудование для сцены, ориентировочно будет осуществлена доставка в течении 4/5 недель (ориентировочный срок 15.10.2025). 
Планируемый срок окончания СМР- начало декабря, ввода объекта в эксплуатацию - середина декабря 2025.
Причины отставания: В 2023 году в регионе наблюдалась нехватка цемента, в связи с чем на ряде объектов фиксировались перебои в поставках бетонных смесей. Это существенно сдвинуло сроки выполнения работ.
Низкие температуры в зимний период 2023-2024 годов существенно повлияли на возможность проведения монолитных работ. Работы были приостановлены в связи с невозможностью выполнения кладки наружных кирпичных стен.</t>
  </si>
  <si>
    <t>Реконструкция объекта культурного наследия регионального значения "Здание Дома культуры моряков"</t>
  </si>
  <si>
    <t>Министерство строительства Мурманской области, ГОКУ "Управление капитального строительства Мурманской области", ГОАУК "Мурманский областной Дворец культуры и народного творчества им. С.М. Кирова"</t>
  </si>
  <si>
    <t xml:space="preserve">2020 - 2022 гг. - разработка проектной документации, 
2025 г. - корректировка проектной документации,
2026-2028 гг. - реконструкция
</t>
  </si>
  <si>
    <t xml:space="preserve">Дополнительное обследование объекта проведено.По результатам обследования схема расположения шурфов направлена  на согласование в ДК Моряков. Ведется корректировка ПД. Срок по контракту до 20.12.2025. </t>
  </si>
  <si>
    <t>МКД № 4: техническая готовность 10 %, Выполняются работы по устройству плиты перекрытия над подвалом.
Задержка связана с необходимостью изменения границ земельного участка (смещением красных линий), необходимостью сноса аварийных МКД, распологающихся на территории определенной под застройку в 2023 году, а также длительным сроком получения положительного заключения в отношении проектной документации.
Согласно заключенного контракта срок завершения строительства декабрь 2025</t>
  </si>
  <si>
    <t xml:space="preserve">Техническая готовность 26%.
Подрядчиком завершен комплекс демонтажных работ. Завершены работы по устройству внутренних межквартирных стен. Завершены работы по монтажу м/к усилений проёмов с 1-го по 5-й этаж. Выполняются работы по кровле. Кровля практически завершена  (осталось накатать верхний бронированный слой гидроизоляции и обустройство парапета).Выполняются работы по монтажу утеплителя фасада и подсистемы фасада, ведутся работы по навеске керамогранита. Смонтированы стеклопакеты оконных проёмов с 1-го по 5-й этаж (кроме остекления лоджий). Выполняются работы по обустройству монолитных участков межэтажных перекрытий с 1-го по 5-й этаж. Выполнятся работы по оштукатуриванию внутренних поверхностей  стен с 1-го по 5-й этаж (1-й черновой слой). Начата прокладка внешних инженерных сетей (теплоноситель + ГВС). Ведутся работы по прокладке внутренних сетей РосТелеком.
</t>
  </si>
  <si>
    <t>Получено положительное заключение гос. экспертизы в части проверки достоверности определения сметной стоимости от 03.03.2025 № 51-1-1-2-010988-2025. Договор  № 08/062025/3034 от 16.06.2025 на строительство ливневой канализации к жилому дому в г. Мурманске по ул. Полярные Зори расторгнут в одностороннем порядке, в связи с невозможностью выполнения работ в соответствии с проектной документацией. В настоящее время ведется претензионная работа по проекту.</t>
  </si>
  <si>
    <t xml:space="preserve">Контракт заключен 20.06.2025. В соответствии с условиями контракта срок выполнение работ 15.09.2025, однако с поздним выходом подрядчика на стройплощадку, работы не выполнены в срок. Завершить строительные работы планируется в ноябре текущего года. Авансирование не предусмотрено. </t>
  </si>
  <si>
    <t xml:space="preserve">2020 год - разработка ПД;
2021 год - строительство (1 этап);
2025 - 2026 годы - строительство (2, 4 этапы)
</t>
  </si>
  <si>
    <t>Выполнены работы по планировке и отсыпке территории. 02.10.2025 получено положительное заключение государственной экспертизы по объекту "Новое городское кладбище муниципального образования ЗАТО Александровск" 1 этап". Работы идут в графике согласно контракту.</t>
  </si>
  <si>
    <t xml:space="preserve">Заключен контракт на СМР и ПД. В настоящий момент ведется разработка ПД. </t>
  </si>
  <si>
    <t>Заключен контракт на СМР и ПД. Проектная документация загружена в экспертизу. Отрабатываются замечания эксперта.</t>
  </si>
  <si>
    <t>Заключен контракт на ПД. В настоящий момент ведется разработка ПД. Заключен договор на экспертное сопровождение. Формируется земельный участок под застройку.</t>
  </si>
  <si>
    <t>Заключен контракт на СМР и ПД. Завершаются работы по разработке проектной документации, в рамках договора экспертного сопровождения часть разделов загружена в экспертизу</t>
  </si>
  <si>
    <t>Заключен контракт на СМР и ПД. В настоящий момент ведется разработка ПД. В рамках договора экспертного сопровождения часть разделов загружена в экспертизу, отрабатываются замечания эксперта</t>
  </si>
  <si>
    <t>МКД № 3: техническая готовность 48%. Выполняются работы по устройству парапетов кровли, возведение стен с 1-8 этажи. Подведены наружные сети теплоснабжения</t>
  </si>
  <si>
    <t>Техническая готовность – 60 %.
В настоящее время подрядчиком выполнено возведение железобетонных конструкций здания (каркас), выполняется кладка внутренних и наружных стен здания с 5-8 этажи (на 1-4 этажах выполнено в полном объеме), производится прокладка внутренних инженерных сетей, помещения здания готовятся к чистовой отделке (1-4 этажи), ведется монтаж оконных блоков. На кровле здания в 1/2 части здания завершаются работы по устройству парапетов, в другой 1/2 части здания парапеты и лифтовая шахта выполнены в полном объеме. Выполнены работы по прокладке внутриплощадочных сетей водоотведения до границ здания. 
Подрядчик направил заявку на изготовление вент.фасад, завод производитель осуществляет расчет.</t>
  </si>
  <si>
    <t xml:space="preserve">Техническая готовность 100 %
</t>
  </si>
  <si>
    <t xml:space="preserve">Заключено Концессионное соглашение и выплачен капитальный грант (в 2024 году). Ведется разработка проектной документации. </t>
  </si>
  <si>
    <t xml:space="preserve">Заключены контракты на выполнение проектно-изыскательских работ на реконструкцию:
-  моста через пролив Экостровский  на км 13+119 автоподъезда к городу Апатиты 
- моста через ручей на км 115+325 автоподъезда к населенному пункту Слюда
Работы выполняются в графике, кассовое освоение в 4 квартале 2025 года.
Продолжаются работы по заключенным ранее контрактам: 
- автоподъезда к селу Ковда, км 5+990-км 6+490 (контракт 2017 года)
- моста через ручей Ночной на км 31+154 автоподъезда к Зареченску  (контракт 2023 года)
Отклонение в финансировании в паспорте ИРП связаны с учетом в бюджетной росписи переходящего остатка средств дорожного фонда за 2024 год в размере 12 194,8  тыс. руб. </t>
  </si>
  <si>
    <t>Выплаты и компенсации носят заявительный характер, потребность по поступившим заявлениям удовлетворена в полном объеме за отчетный период.</t>
  </si>
  <si>
    <t>Выполнение части мероприятий (результатов) запланировано или продолжится в 4 квартале текущего года. Низкая степень освоения средств также связана с выплатой капитальных грантов в рамках концессионных соглашений, которые осуществляются на основании обращения концессионера до конца текущего года.</t>
  </si>
  <si>
    <t>Обеспечить своевременное внесение изменений в государственную программу в части корректировки объемов финансирования в связи с переносом сроков этапов реализации некоторых мероприятий (результатов).</t>
  </si>
  <si>
    <t>Реализация мероприятий (результатов) осуществляется до конца 2025 года. Поставка и оплата по контрактам запланирована в 4 квартале 2025 года. Низкая степень освоения средств по ИРП связана с отсутствием актов выполненных работ от подрядных организаций для осуществления оплаты по ним.</t>
  </si>
  <si>
    <t xml:space="preserve">Усилить контроль за своевременным исполнением контрольных точек мероприятий (результатов), своевременно вносить изменения в паспорта структурных элементов при возникновении рисков неисполнения контрольных точек в срок. </t>
  </si>
  <si>
    <t>При выходе на строительно-монтажные работы подрядчиком были выявлены технические ошибки и несоответствия положений проектной документации фактической обстановке на объекте. Реализация строительно-монтажных работ по проекту «Реконструкция автомобильной дороги общего пользования регионального значения Апатиты – Кировск, км 2+688 – км 14+315» по действующей проектной документации не представляется возможным. Для проведения реконструкции необходимо повторное прохождение проектно – изыскательских работ и проверка корректности определения сметной стоимости государственной экспертизы. 
Контракт по корректировке проектной документации на реконструкцию автомобильной дороги Апатиты-Кировск, км 2+688 — км 14+314 заключен 11.03.2025. В связи с невозможностью исполнения данного контракта в срок по погодным условиям принято решение о продлении срока выполнения работ по контракту до 31.10.2025 (246-РП от 01.07.2025), дополнительное соглашение о продлении срока заключено 01.07.2025. Плановый срок получения заключения государственной экспертизы по корректировке проектной документации – 
IV квартал 2025 года. Мероприятие планируется продлить до 2028 года. Заявка на изменение параметров ИБК направлена, на рассмотрении. 
Отклонение в финансировании в паспорте ИРП связаны с учетом в бюджетной росписи переходящего остатка средств дорожного фонда за 2024 год в размере 9 835,748 тыс. руб. Финансирование 2025 года включает в себя средства ИБК в размере 6 130 985,7 тыс.рублей, средства, предусмотренные на  перепроектирование реконструкции 35000,0 тыс. руб, 66,6 тыс.руб -допсредства на стройконтроль.</t>
  </si>
  <si>
    <t>Государственная программа, направление (подпрограмма), объект капитального строительства</t>
  </si>
  <si>
    <t>Соисполнитель, заказчик, застройщик</t>
  </si>
  <si>
    <t>Сроки и этапы выполнения работ</t>
  </si>
  <si>
    <t>За 9 месяцев 2025 года, тыс. рублей</t>
  </si>
  <si>
    <t>Кассовые расходы по состоянию на 01.01.2025, тыс. рублей</t>
  </si>
  <si>
    <t>Мероприятия (результаты) реализуются в течение года согласно заключенным контрактам, оплата по которым производится в установленные сроки. В связи с необходимостью корректировки проектной документации по реконструкции автомобильной дороги общего пользования регионального значения Апатиты – Кировск, км 2+688-км 14+314, реализацию мероприятия (результата) планируется продлить до 2028 года, а средства, запланированные на текущей год, перенести на 2026 год (в связи с чем складывается низкая степень освоения средств ОБ). Соответствующие изменения в государственную программу будут внесены после одобрения заявки на изменение параметров ИБК. По некоторым мероприятим (результатам) на отчетную дату не были внесены изменения в плановые объемы финансирования в связи с выделением дополнительных средств.</t>
  </si>
  <si>
    <t>Низкая степень освоения средств обусловлена заявительным характером мероприятий (результатов) сферы обращения с животными без владельцев (перечисление межбюджетных трансфертов (субвенций) производится в соответствии с заявками ОМСУ). Признан несостоявшимся отбор НКО для предоставления субсидии на возмещение затрат на оплату услуг за ЖКУ, объявлен повторный отбор.</t>
  </si>
  <si>
    <t>Наименования мероприятий (результатов) по реконструкции котельных (тепловых сетей котельных), реализуемым в рамках иного регионального проекта, не позволяют направлять денежные средства СКК (специальный казначейский кредит) на оплату разработки ПСД и проведение экспертизы. Прорабатывается вопрос имения наименования мероприятий (результатов) путем дополнения их словами "Проектирование с прохождением экспертизы", а также переноса сроков реализации указанных мероприятий (результатов). Направлено обращение в ФРТ.</t>
  </si>
  <si>
    <t>Обеспечить своевременное внесение изменений в государственную программу и иной региональный проект в части уточнения плановых объемов финансирования после одобрения обращения в ФРТ на изменение параметров объектов и сроков их реализации.</t>
  </si>
  <si>
    <t>В случае образования экономии денежных средств и (или) их расходование по фактической потребности обеспечить своевременное внесение изменений в государственную программу в части уточнения плановых объемов финансирования мероприятий (результатов).</t>
  </si>
  <si>
    <t>Низкая степень освоения средств обусловлена в основном длительными конкурсными процедурами и задержками в подписании соглашений. Освоение средств планируется до конца 2025 года.</t>
  </si>
  <si>
    <t xml:space="preserve">По состоянию на отчетную дату межбюджетные трансферты перечислены в пределах сумм, необходимых для оплаты денежных обязательств по расходам получателей средств соответствующего бюджета. Выплаты по ряду мероприятий (результатов) носят заявительный характер.
Отклонения по срокам наступления контрольных точек обусловлены, в основном, более поздним заключением соглашений, а также сложностями, возникшими у участников реализации мероприятий (результатов) при осуществлении деятельности в ГИИС "Электронный бюджет". Реализация мероприятий (результатов) и освоение денежных средств будет продолжено в 4 квартале 2025 года.
</t>
  </si>
  <si>
    <t>Обеспечить корректировку плановых дат наступления контрольных точек в паспортах комплексов процессных мероприятий на весь период их реализации на основании отчетных данных за период 2025 года с учетом их фактических значений. До конца текущего года обеспечить приведение данных в паспортах комплексов процессных мероприятий в соответствии с параметрами ГИИС «Электронный бюджет».</t>
  </si>
  <si>
    <t xml:space="preserve">Низкая степень освоения средств обусловлена сроком исполнения договоров на приобретение товаров, работ, услуг (в основном сроки завершения работ по договорам запланированы на 4 квартал текущего года). Также перенесены сроки реализации некоторых мероприятий (результатов) на 4 квартал 2025 года (например, на развитие функционала АИС «МФЦ Дело). Не состоялась закупка на выполнение работ по развитию региональных ИС МО области в целях интеграции с универсальной региональной витриной данных органов государственной власти, извещение в ЕИС размещено повторно.
</t>
  </si>
  <si>
    <r>
      <t>Низкая степень освоения средств по ГП обусловлена не освоением средств, выделенных на инфраструктурные проекты Мурманской области с привлеченными средствами инфраструктурного бюджетного кредита. Также рассматривается вопрос по изменению показателей одного из инфраструктурного проекта или его замене на другой. Реализация некоторых мероприятий (результатов) запланирована на 4 квартал 2025 года.</t>
    </r>
    <r>
      <rPr>
        <b/>
        <sz val="12"/>
        <color indexed="8"/>
        <rFont val="Times New Roman"/>
        <family val="1"/>
        <charset val="204"/>
      </rPr>
      <t/>
    </r>
  </si>
  <si>
    <t>Обеспечить своевременную реализацию мероприятий (результатов) государственной программы согласно установленным в планах реализации контрольным точкам. При возникновении рисков несоблюдения установленных сроков контрольных точек, обеспечить оперативное внесение изменений в паспорта структурных элементов.</t>
  </si>
  <si>
    <t>Реализация мероприятий (результатов) государственной программы, в том числе бюджетоемких, осуществляется в течение года и будет продолжена в 4 квартале 2025 года. Критических отклонений по исполнению мероприятий (результатов) за отчетный период не имеется.</t>
  </si>
  <si>
    <t>Скорректировать некоторые плановые даты наступления контрольных точек в планах реализации комплексов процессных мероприятий в связи с выявленными несоответствиями при составлении отчета и более поздними сроками заключения контрактов (сдвигаются сроки приемки выполненных услуг и работ).</t>
  </si>
  <si>
    <t>Реализация мероприятий (результатов) и освоение финансирования будет продолжено в 4 квартале 2025 года, оплата выполненных работ (оказанных услуг) по контрактам (договорам) в основ планируется в ноябре – декабре текущего года. Отставание от графика выполнения работ на объектах капитального строительства в связи с корректировкой ПД, длительным проведением обследования и изыскательских работ.</t>
  </si>
  <si>
    <t>Обеспечить своевременное внесение изменений в государственную программу в части уточнения плановых объемов финансирования мероприятий (результатов) в связи со сложившейся экономией, отменой реализации мероприятий (результатов).</t>
  </si>
  <si>
    <t>Государственная программа Мурманской области "Природные ресурсы и экология"</t>
  </si>
  <si>
    <t>Полигон твердых коммунальных отходов и мусоросортировочный комплекс в с.п. Междуречье Кольского муниципального округа</t>
  </si>
  <si>
    <t>Министерство энергетики и жилищно-коммунального хозяйства Мурманской области, АО "Ситиматик"</t>
  </si>
  <si>
    <t>2021 год - строительство 2 и 3 карты полигона ТКО;
2022 год - строительство 4 карты полигона ТКО;
2024 - 2025 годы - продолжение работ</t>
  </si>
  <si>
    <t xml:space="preserve">2 -3 карты захоронения построены и переданы в собственность Мурманской области в 2022 году. 2024 - 2025 годы - стритеольство  не производилось  согласно проектной документации </t>
  </si>
  <si>
    <t>Комплексная модернизация технологического оборудования завода термической обработки твердых бытовых отходов (АО "Завод ТО ТБО")</t>
  </si>
  <si>
    <t>Министерство энергетики и жилищно-коммунального хозяйства Мурманской области, АО "Завод ТО ТБО"</t>
  </si>
  <si>
    <t>2021 - монтаж и запуск в эксплуатацию мусоросортировочной линии;
2021 - 2029 - модернизация технологического оборудования</t>
  </si>
  <si>
    <t>По заявлению Завода в Арбитражном суде г. Москвы возбуждено дело о признании несостоятельным (банкротом) Завод (дело А40-65718/25-174-129). Определением Арбитражного суда города Москвы от 25 апреля 2025 года в отношении Завода введена процедура наблюдения. Арбитражным судом г. Москвы проводиться процедура рассмотрения требований кредиторов о включении или об отказе во включении требования в реестр требований кредиторов с указанием размера и очередности удовлетворения такого требования. Оказание мер поддержки Заводу не представляется возможным, поскольку предприятие не соответствует необходимым критериям, в числе которых: наличие иностранного акционера (Швейцария), большая задолженность общества по налогам и сборам, открытое дело о банкротстве.</t>
  </si>
  <si>
    <t>Продолжить реализацию мероприятий (результатов) государственной программы в установленные контрольными точками сроки</t>
  </si>
  <si>
    <t>Низкая степень освоения бюджетных средств связана со сроками реализации мероприятий (результатов) до конца 2025 года и изменением сроков их реализации в сторону увеличения. Так, по ИРП «Реализация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(в рамках плана Реновации ЗАТО)» оплата договорных обязательств планируется по итогам выполненных работ, в том числе, до конца текущего года. По ИРП "Строительство жилья" планируется освоение средств не только в 4 квартале 2025 года, но и в 2026 году (по мероприятию (результату) "Завершено строительство МКД в г. Заполярном по ул. Ленинградская в районе дома 4" окончание работ перенесено на 2026 год по причине длительного срока получения положительного заключения экспертизы на объект). В связи с необходимостью корректировки документации по проектам строительства новых городских кладбищ, отмечается низкая степень освоения средств по иному региональному проекту «Обустройство мест захоронения».</t>
  </si>
  <si>
    <t>В целях минимизации числа мероприятий (результатов), имеющих отклонения в сроках наступления контрольных точек, следует усилить контроль за реализацией мероприятий (результатов) структурных элементов государственной программы. При наступлении рисков недостижения контрольных точек, оперативно вносить изменения в государственную программу.</t>
  </si>
  <si>
    <t>Низкая степень освоения средств связана с заявительным характером получения социальных выплат. Оплата результатов реализации мероприятий осуществляется по фактически сложившимся расходам. До конца 2025 года планируется освоение средств и исполнение заявленных мероприятий (результатов).</t>
  </si>
  <si>
    <t>Освоение денежных средств осуществляется в соответствии с фактически сложившейся потребностью и будет продолжено в 4 квартале 2025 года. Оплата по договорным обязательствам будет произведена после поставки товаров, выполнения работ, оказания услуг.</t>
  </si>
  <si>
    <t>Продолжить реализацию мероприятий (результатов) государственной программы в соответствии с установленными контрольными точками, обеспечив своевременное внесение необходимых изменений в паспорта структурных элементов государственной программы.</t>
  </si>
  <si>
    <t>В связи с сезонной спецификой реализации мероприятий (результатов) государственной программы, финансирование мероприятий (результатов) и оплата договорных обязательств бюджетоемких структурных элементов запланированы до конца 2025 года.</t>
  </si>
  <si>
    <t>Продолжить реализацию мероприятий (результатов) государственной программы в соответствии с установленными контрольными точками. В случае наступления рисков неисполнения контрольных точек, своевременно вносить необходимые изменения в паспорта КПМ государственной программы.</t>
  </si>
  <si>
    <t>Фактическое исполнение государственной программы сложилось ниже установленного уровня в связи с реализацией мероприятий (результатов) до конца 2025 года. Оплата договорных обязательств осуществляется на основании предоставленных подтверждающих документов. 
В связи с выпуском ценных видов водных биоресурсов в рамках внебюджетного финансирования компенсационных мероприятий, фактическое исполнение государственной программы превышает запланированные на год значения.</t>
  </si>
  <si>
    <t xml:space="preserve">Соблюдать сроки реализации мероприятий (результатов) в соответствии с установленными контрольными точками. Усилить контроль за своевременным внесением изменений в государственную программу.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</si>
</sst>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0.0"/>
    <numFmt numFmtId="165" formatCode="#,##0.000"/>
    <numFmt numFmtId="166" formatCode="0.0%"/>
  </numFmts>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family val="2"/>
      <charset val="204"/>
    </font>
    <font>
      <sz val="10"/>
      <name val="Times New Roman"/>
      <family val="1"/>
      <charset val="204"/>
    </font>
    <font>
      <b/>
      <sz val="14"/>
      <color theme="1"/>
      <name val="Times New Roman"/>
      <family val="1"/>
      <charset val="204"/>
    </font>
    <font>
      <sz val="12"/>
      <color theme="1"/>
      <name val="Times New Roman"/>
      <family val="1"/>
      <charset val="204"/>
    </font>
    <font>
      <sz val="12"/>
      <color indexed="8"/>
      <name val="Times New Roman"/>
      <family val="1"/>
      <charset val="204"/>
    </font>
    <font>
      <b/>
      <sz val="12"/>
      <color indexed="8"/>
      <name val="Times New Roman"/>
      <family val="1"/>
      <charset val="204"/>
    </font>
    <font>
      <sz val="11"/>
      <color indexed="8"/>
      <name val="Calibri"/>
      <family val="2"/>
      <charset val="204"/>
    </font>
    <font>
      <sz val="10"/>
      <color theme="1"/>
      <name val="Times New Roman"/>
      <family val="1"/>
      <charset val="204"/>
    </font>
    <font>
      <sz val="12"/>
      <name val="Times New Roman"/>
      <family val="1"/>
      <charset val="204"/>
    </font>
    <font>
      <sz val="11"/>
      <color theme="1"/>
      <name val="Calibri"/>
      <family val="2"/>
      <scheme val="minor"/>
    </font>
    <font>
      <vertAlign val="superscript"/>
      <sz val="12"/>
      <color theme="1"/>
      <name val="Times New Roman"/>
      <family val="1"/>
      <charset val="204"/>
    </font>
    <font>
      <vertAlign val="superscript"/>
      <sz val="10"/>
      <color theme="1"/>
      <name val="Times New Roman"/>
      <family val="1"/>
      <charset val="204"/>
    </font>
    <font>
      <sz val="8"/>
      <color theme="1"/>
      <name val="Calibri"/>
      <family val="2"/>
      <charset val="204"/>
      <scheme val="minor"/>
    </font>
    <font>
      <sz val="10"/>
      <name val="Arial Cyr"/>
      <charset val="204"/>
    </font>
    <font>
      <sz val="8"/>
      <color indexed="8"/>
      <name val="Times New Roman"/>
      <family val="1"/>
      <charset val="204"/>
    </font>
    <font>
      <b/>
      <sz val="8"/>
      <color theme="1"/>
      <name val="Times New Roman"/>
      <family val="1"/>
      <charset val="204"/>
    </font>
    <font>
      <sz val="8"/>
      <name val="Times New Roman"/>
      <family val="1"/>
      <charset val="204"/>
    </font>
    <font>
      <b/>
      <sz val="8"/>
      <name val="Times New Roman"/>
      <family val="1"/>
      <charset val="204"/>
    </font>
    <font>
      <sz val="8"/>
      <color theme="1"/>
      <name val="Times New Roman"/>
      <family val="1"/>
      <charset val="204"/>
    </font>
    <font>
      <b/>
      <sz val="8"/>
      <color theme="1"/>
      <name val="Calibri"/>
      <family val="2"/>
      <charset val="204"/>
      <scheme val="minor"/>
    </font>
    <font>
      <sz val="11"/>
      <color indexed="64"/>
      <name val="Times New Roman"/>
      <family val="1"/>
      <charset val="204"/>
    </font>
    <font>
      <sz val="11"/>
      <color indexed="64"/>
      <name val="Calibri"/>
      <family val="2"/>
      <charset val="204"/>
    </font>
  </fonts>
  <fills count="8">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indexed="65"/>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s>
  <cellStyleXfs count="12">
    <xf numFmtId="0" fontId="0" fillId="0" borderId="0"/>
    <xf numFmtId="0" fontId="4" fillId="0" borderId="0"/>
    <xf numFmtId="0" fontId="3" fillId="0" borderId="0"/>
    <xf numFmtId="9" fontId="10" fillId="0" borderId="0" applyFont="0" applyFill="0" applyBorder="0" applyAlignment="0" applyProtection="0"/>
    <xf numFmtId="0" fontId="17" fillId="4" borderId="0"/>
    <xf numFmtId="0" fontId="4" fillId="0" borderId="0"/>
    <xf numFmtId="0" fontId="24" fillId="0" borderId="0"/>
    <xf numFmtId="0" fontId="2" fillId="0" borderId="0"/>
    <xf numFmtId="0" fontId="25" fillId="0" borderId="0"/>
    <xf numFmtId="0" fontId="2" fillId="0" borderId="0"/>
    <xf numFmtId="43" fontId="13" fillId="0" borderId="0" applyFont="0" applyFill="0" applyBorder="0" applyAlignment="0" applyProtection="0"/>
    <xf numFmtId="0" fontId="1" fillId="0" borderId="0"/>
  </cellStyleXfs>
  <cellXfs count="311">
    <xf numFmtId="0" fontId="0" fillId="0" borderId="0" xfId="0"/>
    <xf numFmtId="0" fontId="0" fillId="0" borderId="0" xfId="0" applyNumberFormat="1" applyFont="1" applyFill="1" applyAlignment="1">
      <alignment horizontal="center" vertical="center"/>
    </xf>
    <xf numFmtId="0" fontId="0" fillId="0" borderId="0" xfId="0" applyFont="1" applyFill="1" applyAlignment="1">
      <alignment vertical="top"/>
    </xf>
    <xf numFmtId="0" fontId="0" fillId="0" borderId="0" xfId="0" applyFont="1" applyFill="1" applyAlignment="1">
      <alignment horizontal="center" vertical="top"/>
    </xf>
    <xf numFmtId="164" fontId="0" fillId="0" borderId="0" xfId="0" applyNumberFormat="1" applyFont="1" applyFill="1" applyAlignment="1">
      <alignment horizontal="center" vertical="top"/>
    </xf>
    <xf numFmtId="165" fontId="0" fillId="0" borderId="0" xfId="0" applyNumberFormat="1" applyFont="1" applyFill="1" applyAlignment="1">
      <alignment horizontal="center" vertical="top"/>
    </xf>
    <xf numFmtId="0" fontId="0" fillId="0" borderId="0" xfId="0" applyFont="1" applyFill="1" applyAlignment="1">
      <alignment horizontal="left" vertical="top"/>
    </xf>
    <xf numFmtId="0" fontId="5" fillId="0" borderId="0" xfId="1" applyFont="1" applyAlignment="1" applyProtection="1">
      <alignment horizontal="right" vertical="center"/>
      <protection locked="0"/>
    </xf>
    <xf numFmtId="0" fontId="7" fillId="0" borderId="1" xfId="0" applyFont="1" applyFill="1" applyBorder="1" applyAlignment="1">
      <alignment horizontal="center" vertical="center" wrapText="1"/>
    </xf>
    <xf numFmtId="164" fontId="7" fillId="0" borderId="1" xfId="0" applyNumberFormat="1" applyFont="1" applyFill="1" applyBorder="1" applyAlignment="1">
      <alignment horizontal="center" vertical="center" wrapText="1"/>
    </xf>
    <xf numFmtId="166" fontId="8" fillId="0" borderId="1" xfId="2" applyNumberFormat="1" applyFont="1" applyFill="1" applyBorder="1" applyAlignment="1">
      <alignment horizontal="center" vertical="center" wrapText="1"/>
    </xf>
    <xf numFmtId="166" fontId="9" fillId="0" borderId="1" xfId="2" applyNumberFormat="1" applyFont="1" applyFill="1" applyBorder="1" applyAlignment="1">
      <alignment horizontal="center" vertical="center" wrapText="1"/>
    </xf>
    <xf numFmtId="0" fontId="9" fillId="0" borderId="1" xfId="2" applyFont="1" applyFill="1" applyBorder="1" applyAlignment="1">
      <alignment horizontal="center" vertical="center" wrapText="1"/>
    </xf>
    <xf numFmtId="164" fontId="9" fillId="0" borderId="1" xfId="2" applyNumberFormat="1" applyFont="1" applyFill="1" applyBorder="1" applyAlignment="1">
      <alignment horizontal="right" vertical="center" wrapText="1"/>
    </xf>
    <xf numFmtId="0" fontId="8" fillId="0" borderId="1" xfId="2" applyFont="1" applyFill="1" applyBorder="1" applyAlignment="1">
      <alignment horizontal="center" vertical="center" wrapText="1"/>
    </xf>
    <xf numFmtId="164" fontId="8" fillId="0" borderId="1" xfId="2" applyNumberFormat="1" applyFont="1" applyFill="1" applyBorder="1" applyAlignment="1">
      <alignment horizontal="right" vertical="center" wrapText="1"/>
    </xf>
    <xf numFmtId="0" fontId="8" fillId="0" borderId="1" xfId="2" applyFont="1" applyFill="1" applyBorder="1" applyAlignment="1">
      <alignment horizontal="center" vertical="top" wrapText="1"/>
    </xf>
    <xf numFmtId="164" fontId="8" fillId="0" borderId="1" xfId="2" applyNumberFormat="1" applyFont="1" applyFill="1" applyBorder="1" applyAlignment="1">
      <alignment horizontal="right" vertical="top" wrapText="1"/>
    </xf>
    <xf numFmtId="166" fontId="8" fillId="0" borderId="1" xfId="2" applyNumberFormat="1" applyFont="1" applyFill="1" applyBorder="1" applyAlignment="1">
      <alignment horizontal="center" vertical="top" wrapText="1"/>
    </xf>
    <xf numFmtId="0" fontId="11" fillId="0" borderId="1" xfId="0" applyFont="1" applyFill="1" applyBorder="1" applyAlignment="1">
      <alignment horizontal="center" vertical="center" wrapText="1"/>
    </xf>
    <xf numFmtId="0" fontId="12" fillId="0" borderId="0" xfId="1" applyFont="1" applyAlignment="1" applyProtection="1">
      <alignment horizontal="right" vertical="center"/>
      <protection locked="0"/>
    </xf>
    <xf numFmtId="0" fontId="11" fillId="0" borderId="0" xfId="0" applyFont="1" applyAlignment="1">
      <alignment vertical="center"/>
    </xf>
    <xf numFmtId="0" fontId="16" fillId="0" borderId="0" xfId="0" applyFont="1" applyAlignment="1"/>
    <xf numFmtId="0" fontId="18" fillId="4" borderId="0" xfId="4" applyFont="1" applyAlignment="1">
      <alignment horizontal="right" vertical="center"/>
    </xf>
    <xf numFmtId="166" fontId="20" fillId="0" borderId="1" xfId="3" applyNumberFormat="1" applyFont="1" applyFill="1" applyBorder="1" applyAlignment="1" applyProtection="1">
      <alignment horizontal="center" vertical="center" wrapText="1"/>
      <protection locked="0"/>
    </xf>
    <xf numFmtId="0" fontId="22" fillId="2" borderId="1" xfId="0" applyFont="1" applyFill="1" applyBorder="1" applyAlignment="1">
      <alignment horizontal="center" vertical="top" wrapText="1"/>
    </xf>
    <xf numFmtId="0" fontId="19" fillId="2" borderId="1" xfId="5" applyFont="1" applyFill="1" applyBorder="1" applyAlignment="1">
      <alignment horizontal="center" vertical="center" wrapText="1"/>
    </xf>
    <xf numFmtId="164" fontId="22" fillId="2" borderId="1" xfId="5" applyNumberFormat="1" applyFont="1" applyFill="1" applyBorder="1" applyAlignment="1">
      <alignment vertical="center" wrapText="1"/>
    </xf>
    <xf numFmtId="164" fontId="19" fillId="2" borderId="1" xfId="5" applyNumberFormat="1" applyFont="1" applyFill="1" applyBorder="1" applyAlignment="1">
      <alignment vertical="center" wrapText="1"/>
    </xf>
    <xf numFmtId="164" fontId="22" fillId="2" borderId="1" xfId="0" applyNumberFormat="1" applyFont="1" applyFill="1" applyBorder="1" applyAlignment="1">
      <alignment vertical="center" wrapText="1"/>
    </xf>
    <xf numFmtId="164" fontId="20" fillId="2" borderId="1" xfId="0" applyNumberFormat="1" applyFont="1" applyFill="1" applyBorder="1" applyAlignment="1">
      <alignment horizontal="right" vertical="center" wrapText="1"/>
    </xf>
    <xf numFmtId="164" fontId="19" fillId="2" borderId="1" xfId="0" applyNumberFormat="1" applyFont="1" applyFill="1" applyBorder="1" applyAlignment="1">
      <alignment vertical="center" wrapText="1"/>
    </xf>
    <xf numFmtId="164" fontId="21" fillId="0" borderId="1" xfId="4" applyNumberFormat="1" applyFont="1" applyFill="1" applyBorder="1" applyAlignment="1" applyProtection="1">
      <alignment horizontal="center" vertical="center" wrapText="1"/>
      <protection locked="0"/>
    </xf>
    <xf numFmtId="0" fontId="22" fillId="2" borderId="1" xfId="5" applyFont="1" applyFill="1" applyBorder="1" applyAlignment="1">
      <alignment horizontal="center" vertical="center" wrapText="1"/>
    </xf>
    <xf numFmtId="164" fontId="22" fillId="2" borderId="1" xfId="5" applyNumberFormat="1" applyFont="1" applyFill="1" applyBorder="1" applyAlignment="1">
      <alignment horizontal="center" vertical="center" wrapText="1"/>
    </xf>
    <xf numFmtId="166" fontId="22" fillId="2" borderId="1" xfId="5" applyNumberFormat="1" applyFont="1" applyFill="1" applyBorder="1" applyAlignment="1">
      <alignment horizontal="center" vertical="center"/>
    </xf>
    <xf numFmtId="0" fontId="21" fillId="3" borderId="1" xfId="1" applyFont="1" applyFill="1" applyBorder="1" applyAlignment="1">
      <alignment horizontal="center" vertical="center" wrapText="1"/>
    </xf>
    <xf numFmtId="164" fontId="20" fillId="0" borderId="1" xfId="4" applyNumberFormat="1" applyFont="1" applyFill="1" applyBorder="1" applyAlignment="1" applyProtection="1">
      <alignment horizontal="center" vertical="center" wrapText="1"/>
      <protection locked="0"/>
    </xf>
    <xf numFmtId="164" fontId="21" fillId="3" borderId="1" xfId="1" applyNumberFormat="1" applyFont="1" applyFill="1" applyBorder="1" applyAlignment="1">
      <alignment horizontal="right" vertical="center" wrapText="1"/>
    </xf>
    <xf numFmtId="166" fontId="21" fillId="3" borderId="1" xfId="3" applyNumberFormat="1" applyFont="1" applyFill="1" applyBorder="1" applyAlignment="1">
      <alignment horizontal="right" vertical="center" wrapText="1"/>
    </xf>
    <xf numFmtId="0" fontId="19" fillId="2" borderId="1" xfId="0" applyFont="1" applyFill="1" applyBorder="1" applyAlignment="1">
      <alignment horizontal="center" vertical="top" wrapText="1"/>
    </xf>
    <xf numFmtId="164" fontId="19" fillId="2" borderId="1" xfId="0" applyNumberFormat="1" applyFont="1" applyFill="1" applyBorder="1" applyAlignment="1">
      <alignment horizontal="right" vertical="center" wrapText="1"/>
    </xf>
    <xf numFmtId="164" fontId="19" fillId="0" borderId="1" xfId="0" applyNumberFormat="1" applyFont="1" applyBorder="1" applyAlignment="1">
      <alignment horizontal="right" vertical="center" wrapText="1"/>
    </xf>
    <xf numFmtId="166" fontId="19" fillId="2" borderId="1" xfId="0" applyNumberFormat="1" applyFont="1" applyFill="1" applyBorder="1" applyAlignment="1">
      <alignment horizontal="right" vertical="center" wrapText="1"/>
    </xf>
    <xf numFmtId="164" fontId="22" fillId="2" borderId="1" xfId="0" applyNumberFormat="1" applyFont="1" applyFill="1" applyBorder="1" applyAlignment="1">
      <alignment horizontal="right" vertical="center" wrapText="1"/>
    </xf>
    <xf numFmtId="164" fontId="20" fillId="0" borderId="1" xfId="0" applyNumberFormat="1" applyFont="1" applyBorder="1" applyAlignment="1">
      <alignment horizontal="right" vertical="center" wrapText="1"/>
    </xf>
    <xf numFmtId="166" fontId="22" fillId="2" borderId="1" xfId="0" applyNumberFormat="1" applyFont="1" applyFill="1" applyBorder="1" applyAlignment="1">
      <alignment horizontal="right" vertical="center" wrapText="1"/>
    </xf>
    <xf numFmtId="164" fontId="22" fillId="0" borderId="1" xfId="0" applyNumberFormat="1" applyFont="1" applyBorder="1" applyAlignment="1">
      <alignment horizontal="right" vertical="center" wrapText="1"/>
    </xf>
    <xf numFmtId="166" fontId="19" fillId="2" borderId="1" xfId="5" applyNumberFormat="1" applyFont="1" applyFill="1" applyBorder="1" applyAlignment="1">
      <alignment vertical="center" wrapText="1"/>
    </xf>
    <xf numFmtId="166" fontId="22" fillId="2" borderId="1" xfId="5" applyNumberFormat="1" applyFont="1" applyFill="1" applyBorder="1" applyAlignment="1">
      <alignment vertical="center" wrapText="1"/>
    </xf>
    <xf numFmtId="166" fontId="19" fillId="2" borderId="1" xfId="5" applyNumberFormat="1" applyFont="1" applyFill="1" applyBorder="1" applyAlignment="1">
      <alignment horizontal="right" vertical="center"/>
    </xf>
    <xf numFmtId="166" fontId="22" fillId="2" borderId="1" xfId="5" applyNumberFormat="1" applyFont="1" applyFill="1" applyBorder="1" applyAlignment="1">
      <alignment horizontal="right" vertical="center"/>
    </xf>
    <xf numFmtId="4" fontId="21" fillId="3" borderId="1" xfId="1" applyNumberFormat="1" applyFont="1" applyFill="1" applyBorder="1" applyAlignment="1">
      <alignment horizontal="right" vertical="center" wrapText="1"/>
    </xf>
    <xf numFmtId="164" fontId="19" fillId="0" borderId="1" xfId="0" applyNumberFormat="1" applyFont="1" applyFill="1" applyBorder="1" applyAlignment="1">
      <alignment horizontal="right" vertical="center" wrapText="1"/>
    </xf>
    <xf numFmtId="166" fontId="19" fillId="0" borderId="1" xfId="0" applyNumberFormat="1" applyFont="1" applyFill="1" applyBorder="1" applyAlignment="1">
      <alignment horizontal="right" vertical="center"/>
    </xf>
    <xf numFmtId="164" fontId="22" fillId="0" borderId="1" xfId="0" applyNumberFormat="1" applyFont="1" applyFill="1" applyBorder="1" applyAlignment="1">
      <alignment horizontal="right" vertical="center" wrapText="1"/>
    </xf>
    <xf numFmtId="166" fontId="22" fillId="0" borderId="1" xfId="0" applyNumberFormat="1" applyFont="1" applyFill="1" applyBorder="1" applyAlignment="1">
      <alignment horizontal="right" vertical="center"/>
    </xf>
    <xf numFmtId="164" fontId="20" fillId="0" borderId="1" xfId="5" applyNumberFormat="1" applyFont="1" applyFill="1" applyBorder="1" applyAlignment="1">
      <alignment horizontal="center" vertical="center" wrapText="1"/>
    </xf>
    <xf numFmtId="0" fontId="19" fillId="0" borderId="1" xfId="5" applyFont="1" applyFill="1" applyBorder="1" applyAlignment="1">
      <alignment horizontal="center" vertical="center" wrapText="1"/>
    </xf>
    <xf numFmtId="164" fontId="19" fillId="0" borderId="1" xfId="5" applyNumberFormat="1" applyFont="1" applyFill="1" applyBorder="1" applyAlignment="1">
      <alignment horizontal="right" vertical="center" wrapText="1"/>
    </xf>
    <xf numFmtId="166" fontId="19" fillId="0" borderId="1" xfId="5" applyNumberFormat="1" applyFont="1" applyFill="1" applyBorder="1" applyAlignment="1">
      <alignment horizontal="right" vertical="center"/>
    </xf>
    <xf numFmtId="0" fontId="22" fillId="0" borderId="1" xfId="5" applyFont="1" applyFill="1" applyBorder="1" applyAlignment="1">
      <alignment horizontal="center" vertical="center" wrapText="1"/>
    </xf>
    <xf numFmtId="164" fontId="20" fillId="0" borderId="1" xfId="0" applyNumberFormat="1" applyFont="1" applyFill="1" applyBorder="1" applyAlignment="1">
      <alignment horizontal="right" vertical="center" wrapText="1"/>
    </xf>
    <xf numFmtId="164" fontId="22" fillId="0" borderId="1" xfId="5" applyNumberFormat="1" applyFont="1" applyFill="1" applyBorder="1" applyAlignment="1">
      <alignment horizontal="right" vertical="center" wrapText="1"/>
    </xf>
    <xf numFmtId="166" fontId="22" fillId="0" borderId="1" xfId="5" applyNumberFormat="1" applyFont="1" applyFill="1" applyBorder="1" applyAlignment="1">
      <alignment horizontal="right" vertical="center"/>
    </xf>
    <xf numFmtId="164" fontId="22" fillId="0" borderId="1" xfId="11" applyNumberFormat="1" applyFont="1" applyFill="1" applyBorder="1" applyAlignment="1">
      <alignment horizontal="right" vertical="center" wrapText="1"/>
    </xf>
    <xf numFmtId="164" fontId="20" fillId="0" borderId="1" xfId="5" applyNumberFormat="1" applyFont="1" applyFill="1" applyBorder="1" applyAlignment="1">
      <alignment horizontal="right" vertical="center" wrapText="1"/>
    </xf>
    <xf numFmtId="164" fontId="21" fillId="0" borderId="1" xfId="8" applyNumberFormat="1" applyFont="1" applyFill="1" applyBorder="1" applyAlignment="1" applyProtection="1">
      <alignment horizontal="center" vertical="center" wrapText="1"/>
      <protection locked="0"/>
    </xf>
    <xf numFmtId="164" fontId="20" fillId="0" borderId="1" xfId="8" applyNumberFormat="1" applyFont="1" applyFill="1" applyBorder="1" applyAlignment="1" applyProtection="1">
      <alignment horizontal="center" vertical="center" wrapText="1"/>
      <protection locked="0"/>
    </xf>
    <xf numFmtId="164" fontId="20" fillId="0" borderId="1" xfId="0" applyNumberFormat="1" applyFont="1" applyFill="1" applyBorder="1" applyAlignment="1">
      <alignment horizontal="right" wrapText="1"/>
    </xf>
    <xf numFmtId="164" fontId="22" fillId="0" borderId="1" xfId="0" applyNumberFormat="1" applyFont="1" applyFill="1" applyBorder="1" applyAlignment="1">
      <alignment horizontal="right" wrapText="1"/>
    </xf>
    <xf numFmtId="164" fontId="21" fillId="0" borderId="1" xfId="0" applyNumberFormat="1" applyFont="1" applyFill="1" applyBorder="1" applyAlignment="1">
      <alignment horizontal="right" vertical="center" wrapText="1"/>
    </xf>
    <xf numFmtId="164" fontId="20" fillId="0" borderId="1" xfId="8" applyNumberFormat="1" applyFont="1" applyFill="1" applyBorder="1" applyAlignment="1" applyProtection="1">
      <alignment horizontal="right" vertical="center" wrapText="1"/>
      <protection locked="0"/>
    </xf>
    <xf numFmtId="164" fontId="21" fillId="3" borderId="1" xfId="1" applyNumberFormat="1" applyFont="1" applyFill="1" applyBorder="1" applyAlignment="1">
      <alignment horizontal="right" vertical="center"/>
    </xf>
    <xf numFmtId="166" fontId="21" fillId="3" borderId="1" xfId="3" applyNumberFormat="1" applyFont="1" applyFill="1" applyBorder="1" applyAlignment="1">
      <alignment horizontal="right" vertical="center"/>
    </xf>
    <xf numFmtId="164" fontId="19" fillId="0" borderId="1" xfId="0" applyNumberFormat="1" applyFont="1" applyFill="1" applyBorder="1" applyAlignment="1">
      <alignment horizontal="right" vertical="center"/>
    </xf>
    <xf numFmtId="164" fontId="22" fillId="0" borderId="1" xfId="0" applyNumberFormat="1" applyFont="1" applyFill="1" applyBorder="1" applyAlignment="1">
      <alignment horizontal="right" vertical="center"/>
    </xf>
    <xf numFmtId="164" fontId="8" fillId="3" borderId="1" xfId="2" applyNumberFormat="1" applyFont="1" applyFill="1" applyBorder="1" applyAlignment="1">
      <alignment horizontal="right" vertical="center" wrapText="1"/>
    </xf>
    <xf numFmtId="0" fontId="21" fillId="3" borderId="1" xfId="1" applyFont="1" applyFill="1" applyBorder="1" applyAlignment="1">
      <alignment horizontal="center" vertical="center" wrapText="1"/>
    </xf>
    <xf numFmtId="164" fontId="20" fillId="0" borderId="1" xfId="4" applyNumberFormat="1" applyFont="1" applyFill="1" applyBorder="1" applyAlignment="1" applyProtection="1">
      <alignment horizontal="center" vertical="center" wrapText="1"/>
      <protection locked="0"/>
    </xf>
    <xf numFmtId="0" fontId="0" fillId="0" borderId="0" xfId="0" applyFill="1"/>
    <xf numFmtId="0" fontId="9" fillId="3" borderId="1" xfId="2" applyFont="1" applyFill="1" applyBorder="1" applyAlignment="1">
      <alignment horizontal="center" vertical="center" wrapText="1"/>
    </xf>
    <xf numFmtId="164" fontId="9" fillId="3" borderId="1" xfId="2" applyNumberFormat="1" applyFont="1" applyFill="1" applyBorder="1" applyAlignment="1">
      <alignment horizontal="right" vertical="center" wrapText="1"/>
    </xf>
    <xf numFmtId="166" fontId="9" fillId="3" borderId="1" xfId="3" applyNumberFormat="1" applyFont="1" applyFill="1" applyBorder="1" applyAlignment="1">
      <alignment horizontal="center" vertical="center" wrapText="1"/>
    </xf>
    <xf numFmtId="0" fontId="8" fillId="3" borderId="1" xfId="2" applyFont="1" applyFill="1" applyBorder="1" applyAlignment="1">
      <alignment horizontal="center" vertical="center" wrapText="1"/>
    </xf>
    <xf numFmtId="166" fontId="8" fillId="3" borderId="1" xfId="3" applyNumberFormat="1" applyFont="1" applyFill="1" applyBorder="1" applyAlignment="1">
      <alignment horizontal="center" vertical="center" wrapText="1"/>
    </xf>
    <xf numFmtId="0" fontId="11" fillId="0" borderId="0" xfId="0" applyFont="1" applyAlignment="1">
      <alignment horizontal="left" vertical="center"/>
    </xf>
    <xf numFmtId="0" fontId="8" fillId="0" borderId="1" xfId="2" applyFont="1" applyFill="1" applyBorder="1" applyAlignment="1">
      <alignment vertical="top" wrapText="1"/>
    </xf>
    <xf numFmtId="0" fontId="9" fillId="0" borderId="1" xfId="2" applyNumberFormat="1" applyFont="1" applyFill="1" applyBorder="1" applyAlignment="1">
      <alignment horizontal="center" vertical="top" wrapText="1"/>
    </xf>
    <xf numFmtId="0" fontId="9" fillId="0" borderId="1" xfId="2" applyFont="1" applyFill="1" applyBorder="1" applyAlignment="1">
      <alignment vertical="top" wrapText="1"/>
    </xf>
    <xf numFmtId="0" fontId="9" fillId="0" borderId="4"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9" fillId="0" borderId="6" xfId="2" applyFont="1" applyFill="1" applyBorder="1" applyAlignment="1">
      <alignment horizontal="center" vertical="center" wrapText="1"/>
    </xf>
    <xf numFmtId="0" fontId="8" fillId="0" borderId="4" xfId="2" applyFont="1" applyFill="1" applyBorder="1" applyAlignment="1">
      <alignment vertical="top" wrapText="1"/>
    </xf>
    <xf numFmtId="0" fontId="8" fillId="0" borderId="5" xfId="2" applyFont="1" applyFill="1" applyBorder="1" applyAlignment="1">
      <alignment vertical="top" wrapText="1"/>
    </xf>
    <xf numFmtId="0" fontId="8" fillId="0" borderId="6" xfId="2" applyFont="1" applyFill="1" applyBorder="1" applyAlignment="1">
      <alignment vertical="top" wrapText="1"/>
    </xf>
    <xf numFmtId="0" fontId="8" fillId="0" borderId="1" xfId="2" applyFont="1" applyFill="1" applyBorder="1" applyAlignment="1">
      <alignment horizontal="left" vertical="top" wrapText="1"/>
    </xf>
    <xf numFmtId="0" fontId="8" fillId="3" borderId="1" xfId="2" applyNumberFormat="1" applyFont="1" applyFill="1" applyBorder="1" applyAlignment="1">
      <alignment horizontal="center" vertical="center" wrapText="1"/>
    </xf>
    <xf numFmtId="0" fontId="9" fillId="3" borderId="1" xfId="2" applyFont="1" applyFill="1" applyBorder="1" applyAlignment="1">
      <alignment vertical="center" wrapText="1"/>
    </xf>
    <xf numFmtId="0" fontId="9" fillId="3" borderId="4" xfId="2" applyFont="1" applyFill="1" applyBorder="1" applyAlignment="1">
      <alignment horizontal="center" vertical="center" wrapText="1"/>
    </xf>
    <xf numFmtId="0" fontId="9" fillId="3" borderId="5" xfId="2" applyFont="1" applyFill="1" applyBorder="1" applyAlignment="1">
      <alignment horizontal="center" vertical="center" wrapText="1"/>
    </xf>
    <xf numFmtId="0" fontId="9" fillId="3" borderId="6" xfId="2" applyFont="1" applyFill="1" applyBorder="1" applyAlignment="1">
      <alignment horizontal="center" vertical="center" wrapText="1"/>
    </xf>
    <xf numFmtId="0" fontId="9" fillId="0" borderId="4" xfId="2" applyFont="1" applyFill="1" applyBorder="1" applyAlignment="1">
      <alignment horizontal="center" vertical="top" wrapText="1"/>
    </xf>
    <xf numFmtId="0" fontId="9" fillId="0" borderId="5" xfId="2" applyFont="1" applyFill="1" applyBorder="1" applyAlignment="1">
      <alignment horizontal="center" vertical="top" wrapText="1"/>
    </xf>
    <xf numFmtId="0" fontId="9" fillId="0" borderId="6" xfId="2" applyFont="1" applyFill="1" applyBorder="1" applyAlignment="1">
      <alignment horizontal="center" vertical="top" wrapText="1"/>
    </xf>
    <xf numFmtId="0" fontId="8" fillId="3" borderId="1" xfId="2" applyFont="1" applyFill="1" applyBorder="1" applyAlignment="1">
      <alignment vertical="top" wrapText="1"/>
    </xf>
    <xf numFmtId="0" fontId="8" fillId="3" borderId="4" xfId="2" applyFont="1" applyFill="1" applyBorder="1" applyAlignment="1">
      <alignment vertical="center" wrapText="1"/>
    </xf>
    <xf numFmtId="0" fontId="8" fillId="3" borderId="5" xfId="2" applyFont="1" applyFill="1" applyBorder="1" applyAlignment="1">
      <alignment vertical="center" wrapText="1"/>
    </xf>
    <xf numFmtId="0" fontId="8" fillId="3" borderId="6" xfId="2" applyFont="1" applyFill="1" applyBorder="1" applyAlignment="1">
      <alignment vertical="center" wrapText="1"/>
    </xf>
    <xf numFmtId="0" fontId="8" fillId="3" borderId="4" xfId="2" applyFont="1" applyFill="1" applyBorder="1" applyAlignment="1">
      <alignment vertical="top" wrapText="1"/>
    </xf>
    <xf numFmtId="0" fontId="8" fillId="3" borderId="5" xfId="2" applyFont="1" applyFill="1" applyBorder="1" applyAlignment="1">
      <alignment vertical="top" wrapText="1"/>
    </xf>
    <xf numFmtId="0" fontId="8" fillId="3" borderId="6" xfId="2" applyFont="1" applyFill="1" applyBorder="1" applyAlignment="1">
      <alignment vertical="top" wrapText="1"/>
    </xf>
    <xf numFmtId="0" fontId="7" fillId="0" borderId="1" xfId="0" applyFont="1" applyFill="1" applyBorder="1" applyAlignment="1">
      <alignment horizontal="center" vertical="center" wrapText="1"/>
    </xf>
    <xf numFmtId="0" fontId="6" fillId="0" borderId="13" xfId="0" applyNumberFormat="1" applyFont="1" applyFill="1" applyBorder="1" applyAlignment="1">
      <alignment horizontal="center" vertical="center"/>
    </xf>
    <xf numFmtId="0" fontId="7" fillId="0" borderId="1" xfId="0" applyNumberFormat="1" applyFont="1" applyFill="1" applyBorder="1" applyAlignment="1">
      <alignment horizontal="center" vertical="center" wrapText="1"/>
    </xf>
    <xf numFmtId="165" fontId="7"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22" fillId="0" borderId="4" xfId="0" applyFont="1" applyFill="1" applyBorder="1" applyAlignment="1">
      <alignment horizontal="center" vertical="top" wrapText="1"/>
    </xf>
    <xf numFmtId="0" fontId="22" fillId="0" borderId="5" xfId="0" applyFont="1" applyFill="1" applyBorder="1" applyAlignment="1">
      <alignment horizontal="center" vertical="top" wrapText="1"/>
    </xf>
    <xf numFmtId="0" fontId="22" fillId="0" borderId="6" xfId="0" applyFont="1" applyFill="1" applyBorder="1" applyAlignment="1">
      <alignment horizontal="center" vertical="top" wrapText="1"/>
    </xf>
    <xf numFmtId="0" fontId="22" fillId="0" borderId="1" xfId="0" applyFont="1" applyFill="1" applyBorder="1" applyAlignment="1">
      <alignment horizontal="left" vertical="top" wrapText="1"/>
    </xf>
    <xf numFmtId="0" fontId="22" fillId="0" borderId="1" xfId="0" applyFont="1" applyFill="1" applyBorder="1" applyAlignment="1">
      <alignment horizontal="left" vertical="top"/>
    </xf>
    <xf numFmtId="0" fontId="22" fillId="0" borderId="1" xfId="0" applyFont="1" applyFill="1" applyBorder="1" applyAlignment="1">
      <alignment horizontal="center" vertical="top" wrapText="1"/>
    </xf>
    <xf numFmtId="0" fontId="22" fillId="0" borderId="1" xfId="0" applyFont="1" applyFill="1" applyBorder="1" applyAlignment="1">
      <alignment horizontal="center" vertical="top"/>
    </xf>
    <xf numFmtId="0" fontId="22" fillId="0" borderId="5" xfId="0" applyFont="1" applyFill="1" applyBorder="1" applyAlignment="1">
      <alignment horizontal="center" vertical="top"/>
    </xf>
    <xf numFmtId="0" fontId="22" fillId="0" borderId="6" xfId="0" applyFont="1" applyFill="1" applyBorder="1" applyAlignment="1">
      <alignment horizontal="center" vertical="top"/>
    </xf>
    <xf numFmtId="164" fontId="22" fillId="0" borderId="4" xfId="0" applyNumberFormat="1" applyFont="1" applyFill="1" applyBorder="1" applyAlignment="1">
      <alignment horizontal="center" vertical="top" wrapText="1"/>
    </xf>
    <xf numFmtId="164" fontId="22" fillId="0" borderId="5" xfId="0" applyNumberFormat="1" applyFont="1" applyFill="1" applyBorder="1" applyAlignment="1">
      <alignment horizontal="center" vertical="top"/>
    </xf>
    <xf numFmtId="164" fontId="22" fillId="0" borderId="6" xfId="0" applyNumberFormat="1" applyFont="1" applyFill="1" applyBorder="1" applyAlignment="1">
      <alignment horizontal="center" vertical="top"/>
    </xf>
    <xf numFmtId="166" fontId="22" fillId="0" borderId="4" xfId="0" applyNumberFormat="1" applyFont="1" applyFill="1" applyBorder="1" applyAlignment="1">
      <alignment horizontal="center" vertical="top"/>
    </xf>
    <xf numFmtId="0" fontId="20" fillId="0" borderId="1" xfId="0" applyFont="1" applyFill="1" applyBorder="1" applyAlignment="1">
      <alignment horizontal="left" vertical="top" wrapText="1"/>
    </xf>
    <xf numFmtId="0" fontId="21" fillId="3" borderId="1" xfId="1" applyFont="1" applyFill="1" applyBorder="1" applyAlignment="1">
      <alignment horizontal="left" vertical="center" wrapText="1"/>
    </xf>
    <xf numFmtId="0" fontId="16" fillId="3" borderId="1" xfId="0" applyFont="1" applyFill="1" applyBorder="1" applyAlignment="1">
      <alignment horizontal="left" vertical="center" wrapText="1"/>
    </xf>
    <xf numFmtId="9" fontId="20" fillId="3" borderId="1" xfId="3" applyFont="1" applyFill="1" applyBorder="1" applyAlignment="1">
      <alignment horizontal="center" vertical="center"/>
    </xf>
    <xf numFmtId="0" fontId="20" fillId="3" borderId="1" xfId="1" applyFont="1" applyFill="1" applyBorder="1" applyAlignment="1">
      <alignment horizontal="center" vertical="center"/>
    </xf>
    <xf numFmtId="0" fontId="22" fillId="7" borderId="1" xfId="5" applyFont="1" applyFill="1" applyBorder="1" applyAlignment="1">
      <alignment horizontal="left" vertical="center" wrapText="1"/>
    </xf>
    <xf numFmtId="49" fontId="22" fillId="2" borderId="1" xfId="5" applyNumberFormat="1" applyFont="1" applyFill="1" applyBorder="1" applyAlignment="1">
      <alignment horizontal="center" vertical="center" wrapText="1"/>
    </xf>
    <xf numFmtId="0" fontId="22" fillId="2" borderId="1" xfId="5" applyFont="1" applyFill="1" applyBorder="1" applyAlignment="1">
      <alignment vertical="center" wrapText="1"/>
    </xf>
    <xf numFmtId="0" fontId="22" fillId="2" borderId="1" xfId="5" applyFont="1" applyFill="1" applyBorder="1" applyAlignment="1">
      <alignment horizontal="center" vertical="top" wrapText="1"/>
    </xf>
    <xf numFmtId="0" fontId="22" fillId="2" borderId="1" xfId="5" applyFont="1" applyFill="1" applyBorder="1" applyAlignment="1">
      <alignment horizontal="center" vertical="center" wrapText="1"/>
    </xf>
    <xf numFmtId="0" fontId="16" fillId="2" borderId="1" xfId="0" applyFont="1" applyFill="1" applyBorder="1" applyAlignment="1">
      <alignment horizontal="center" vertical="center" wrapText="1"/>
    </xf>
    <xf numFmtId="164" fontId="22" fillId="2" borderId="1" xfId="5" applyNumberFormat="1" applyFont="1" applyFill="1" applyBorder="1" applyAlignment="1">
      <alignment horizontal="center" vertical="center" wrapText="1"/>
    </xf>
    <xf numFmtId="166" fontId="22" fillId="2" borderId="4" xfId="5" applyNumberFormat="1" applyFont="1" applyFill="1" applyBorder="1" applyAlignment="1">
      <alignment horizontal="center" vertical="center"/>
    </xf>
    <xf numFmtId="0" fontId="16" fillId="2" borderId="5" xfId="0" applyFont="1" applyFill="1" applyBorder="1" applyAlignment="1">
      <alignment horizontal="center" vertical="center"/>
    </xf>
    <xf numFmtId="0" fontId="16" fillId="2" borderId="6" xfId="0" applyFont="1" applyFill="1" applyBorder="1" applyAlignment="1">
      <alignment horizontal="center" vertical="center"/>
    </xf>
    <xf numFmtId="0" fontId="20" fillId="2" borderId="4" xfId="5" applyFont="1" applyFill="1" applyBorder="1" applyAlignment="1">
      <alignment horizontal="left" vertical="top" wrapText="1"/>
    </xf>
    <xf numFmtId="0" fontId="16" fillId="2" borderId="5" xfId="0" applyFont="1" applyFill="1" applyBorder="1" applyAlignment="1">
      <alignment horizontal="left" vertical="top" wrapText="1"/>
    </xf>
    <xf numFmtId="0" fontId="16" fillId="2" borderId="6" xfId="0" applyFont="1" applyFill="1" applyBorder="1" applyAlignment="1">
      <alignment horizontal="left" vertical="top" wrapText="1"/>
    </xf>
    <xf numFmtId="0" fontId="20" fillId="5" borderId="1" xfId="1" applyFont="1" applyFill="1" applyBorder="1" applyAlignment="1">
      <alignment horizontal="left" vertical="center"/>
    </xf>
    <xf numFmtId="0" fontId="16" fillId="0" borderId="1" xfId="0" applyFont="1" applyBorder="1" applyAlignment="1">
      <alignment horizontal="left" vertical="center"/>
    </xf>
    <xf numFmtId="0" fontId="20" fillId="2" borderId="4" xfId="5" applyFont="1" applyFill="1" applyBorder="1" applyAlignment="1">
      <alignment horizontal="center" vertical="center" wrapText="1"/>
    </xf>
    <xf numFmtId="0" fontId="20" fillId="2" borderId="5" xfId="5" applyFont="1" applyFill="1" applyBorder="1" applyAlignment="1">
      <alignment horizontal="center" vertical="center" wrapText="1"/>
    </xf>
    <xf numFmtId="0" fontId="20" fillId="2" borderId="6" xfId="5" applyFont="1" applyFill="1" applyBorder="1" applyAlignment="1">
      <alignment horizontal="center" vertical="center" wrapText="1"/>
    </xf>
    <xf numFmtId="166" fontId="22" fillId="2" borderId="1" xfId="5" applyNumberFormat="1" applyFont="1" applyFill="1" applyBorder="1" applyAlignment="1">
      <alignment horizontal="center" vertical="center"/>
    </xf>
    <xf numFmtId="0" fontId="22" fillId="2" borderId="1" xfId="5" applyFont="1" applyFill="1" applyBorder="1" applyAlignment="1">
      <alignment horizontal="center" vertical="center"/>
    </xf>
    <xf numFmtId="0" fontId="20" fillId="2" borderId="1" xfId="5" applyFont="1" applyFill="1" applyBorder="1" applyAlignment="1">
      <alignment horizontal="left" vertical="top" wrapText="1"/>
    </xf>
    <xf numFmtId="164" fontId="22" fillId="2" borderId="4" xfId="5" applyNumberFormat="1" applyFont="1" applyFill="1" applyBorder="1" applyAlignment="1">
      <alignment horizontal="center" vertical="center" wrapText="1"/>
    </xf>
    <xf numFmtId="164" fontId="22" fillId="2" borderId="5" xfId="5" applyNumberFormat="1" applyFont="1" applyFill="1" applyBorder="1" applyAlignment="1">
      <alignment horizontal="center" vertical="center" wrapText="1"/>
    </xf>
    <xf numFmtId="164" fontId="22" fillId="2" borderId="6" xfId="5" applyNumberFormat="1" applyFont="1" applyFill="1" applyBorder="1" applyAlignment="1">
      <alignment horizontal="center" vertical="center" wrapText="1"/>
    </xf>
    <xf numFmtId="166" fontId="22" fillId="0" borderId="1" xfId="5" applyNumberFormat="1" applyFont="1" applyFill="1" applyBorder="1" applyAlignment="1">
      <alignment horizontal="center" vertical="center"/>
    </xf>
    <xf numFmtId="0" fontId="22" fillId="0" borderId="1" xfId="5" applyFont="1" applyFill="1" applyBorder="1" applyAlignment="1">
      <alignment horizontal="center" vertical="center"/>
    </xf>
    <xf numFmtId="164" fontId="20" fillId="3" borderId="1" xfId="1" applyNumberFormat="1" applyFont="1" applyFill="1" applyBorder="1" applyAlignment="1">
      <alignment horizontal="center" vertical="center"/>
    </xf>
    <xf numFmtId="0" fontId="20" fillId="0" borderId="4"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20" fillId="0" borderId="6" xfId="0" applyFont="1" applyFill="1" applyBorder="1" applyAlignment="1">
      <alignment horizontal="left" vertical="center" wrapText="1"/>
    </xf>
    <xf numFmtId="49" fontId="20" fillId="0" borderId="4" xfId="0" applyNumberFormat="1" applyFont="1" applyFill="1" applyBorder="1" applyAlignment="1">
      <alignment horizontal="center" vertical="top" wrapText="1"/>
    </xf>
    <xf numFmtId="49" fontId="20" fillId="0" borderId="5" xfId="0" applyNumberFormat="1" applyFont="1" applyFill="1" applyBorder="1" applyAlignment="1">
      <alignment horizontal="center" vertical="top" wrapText="1"/>
    </xf>
    <xf numFmtId="49" fontId="20" fillId="0" borderId="6" xfId="0" applyNumberFormat="1" applyFont="1" applyFill="1" applyBorder="1" applyAlignment="1">
      <alignment horizontal="center" vertical="top" wrapText="1"/>
    </xf>
    <xf numFmtId="0" fontId="20" fillId="0" borderId="1" xfId="0" applyFont="1" applyFill="1" applyBorder="1" applyAlignment="1">
      <alignment horizontal="left" vertical="center" wrapText="1"/>
    </xf>
    <xf numFmtId="0" fontId="20" fillId="0" borderId="1" xfId="0" applyFont="1" applyFill="1" applyBorder="1" applyAlignment="1">
      <alignment horizontal="center" vertical="center" wrapText="1"/>
    </xf>
    <xf numFmtId="0" fontId="20" fillId="0" borderId="1" xfId="0" applyFont="1" applyFill="1" applyBorder="1" applyAlignment="1">
      <alignment horizontal="center" vertical="top" wrapText="1"/>
    </xf>
    <xf numFmtId="4" fontId="20" fillId="0" borderId="1" xfId="0" applyNumberFormat="1" applyFont="1" applyFill="1" applyBorder="1" applyAlignment="1">
      <alignment horizontal="center" vertical="center" wrapText="1"/>
    </xf>
    <xf numFmtId="166" fontId="22" fillId="0" borderId="5" xfId="0" applyNumberFormat="1" applyFont="1" applyFill="1" applyBorder="1" applyAlignment="1">
      <alignment horizontal="center" vertical="top"/>
    </xf>
    <xf numFmtId="166" fontId="22" fillId="0" borderId="6" xfId="0" applyNumberFormat="1" applyFont="1" applyFill="1" applyBorder="1" applyAlignment="1">
      <alignment horizontal="center" vertical="top"/>
    </xf>
    <xf numFmtId="49" fontId="22" fillId="0" borderId="1" xfId="0" applyNumberFormat="1" applyFont="1" applyFill="1" applyBorder="1" applyAlignment="1">
      <alignment horizontal="center" vertical="top" wrapText="1"/>
    </xf>
    <xf numFmtId="0" fontId="20" fillId="5" borderId="2" xfId="1" applyFont="1" applyFill="1" applyBorder="1" applyAlignment="1">
      <alignment horizontal="left" vertical="center" wrapText="1"/>
    </xf>
    <xf numFmtId="0" fontId="20" fillId="5" borderId="3" xfId="1" applyFont="1" applyFill="1" applyBorder="1" applyAlignment="1">
      <alignment horizontal="left" vertical="center" wrapText="1"/>
    </xf>
    <xf numFmtId="0" fontId="20" fillId="5" borderId="15" xfId="1" applyFont="1" applyFill="1" applyBorder="1" applyAlignment="1">
      <alignment horizontal="left" vertical="center" wrapText="1"/>
    </xf>
    <xf numFmtId="164" fontId="20" fillId="0" borderId="1" xfId="0" applyNumberFormat="1" applyFont="1" applyFill="1" applyBorder="1" applyAlignment="1">
      <alignment horizontal="center" vertical="center" wrapText="1"/>
    </xf>
    <xf numFmtId="166" fontId="22" fillId="0" borderId="1" xfId="0" applyNumberFormat="1" applyFont="1" applyFill="1" applyBorder="1" applyAlignment="1">
      <alignment horizontal="center" vertical="top"/>
    </xf>
    <xf numFmtId="0" fontId="20" fillId="0" borderId="4" xfId="0" applyFont="1" applyFill="1" applyBorder="1" applyAlignment="1">
      <alignment horizontal="left" vertical="top" wrapText="1"/>
    </xf>
    <xf numFmtId="0" fontId="20" fillId="0" borderId="5" xfId="0" applyFont="1" applyFill="1" applyBorder="1" applyAlignment="1">
      <alignment horizontal="left" vertical="top" wrapText="1"/>
    </xf>
    <xf numFmtId="0" fontId="20" fillId="0" borderId="1" xfId="9" applyFont="1" applyFill="1" applyBorder="1" applyAlignment="1">
      <alignment horizontal="left" vertical="top" wrapText="1"/>
    </xf>
    <xf numFmtId="0" fontId="20" fillId="5" borderId="1" xfId="1" applyFont="1" applyFill="1" applyBorder="1" applyAlignment="1">
      <alignment horizontal="left" vertical="center" wrapText="1"/>
    </xf>
    <xf numFmtId="164" fontId="20" fillId="0" borderId="4" xfId="10" applyNumberFormat="1" applyFont="1" applyFill="1" applyBorder="1" applyAlignment="1">
      <alignment horizontal="center" vertical="center" wrapText="1"/>
    </xf>
    <xf numFmtId="164" fontId="20" fillId="0" borderId="5" xfId="10" applyNumberFormat="1" applyFont="1" applyFill="1" applyBorder="1" applyAlignment="1">
      <alignment horizontal="center" vertical="center" wrapText="1"/>
    </xf>
    <xf numFmtId="164" fontId="20" fillId="0" borderId="6" xfId="10" applyNumberFormat="1" applyFont="1" applyFill="1" applyBorder="1" applyAlignment="1">
      <alignment horizontal="center" vertical="center" wrapText="1"/>
    </xf>
    <xf numFmtId="164" fontId="20" fillId="0" borderId="1" xfId="0" applyNumberFormat="1" applyFont="1" applyFill="1" applyBorder="1" applyAlignment="1">
      <alignment horizontal="center" vertical="top" wrapText="1"/>
    </xf>
    <xf numFmtId="0" fontId="20" fillId="0" borderId="1" xfId="7" applyFont="1" applyFill="1" applyBorder="1" applyAlignment="1">
      <alignment horizontal="left" vertical="top" wrapText="1"/>
    </xf>
    <xf numFmtId="0" fontId="20" fillId="5" borderId="2" xfId="1" applyFont="1" applyFill="1" applyBorder="1" applyAlignment="1">
      <alignment horizontal="left" vertical="center" wrapText="1" readingOrder="1"/>
    </xf>
    <xf numFmtId="0" fontId="20" fillId="5" borderId="3" xfId="1" applyFont="1" applyFill="1" applyBorder="1" applyAlignment="1">
      <alignment horizontal="left" vertical="center" wrapText="1" readingOrder="1"/>
    </xf>
    <xf numFmtId="0" fontId="20" fillId="5" borderId="15" xfId="1" applyFont="1" applyFill="1" applyBorder="1" applyAlignment="1">
      <alignment horizontal="left" vertical="center" wrapText="1" readingOrder="1"/>
    </xf>
    <xf numFmtId="0" fontId="20" fillId="0" borderId="1" xfId="5" applyFont="1" applyFill="1" applyBorder="1" applyAlignment="1">
      <alignment horizontal="center" vertical="center" wrapText="1"/>
    </xf>
    <xf numFmtId="0" fontId="22" fillId="0" borderId="4" xfId="5" applyFont="1" applyFill="1" applyBorder="1" applyAlignment="1">
      <alignment horizontal="left" vertical="top" wrapText="1"/>
    </xf>
    <xf numFmtId="0" fontId="22" fillId="0" borderId="5" xfId="5" applyFont="1" applyFill="1" applyBorder="1" applyAlignment="1">
      <alignment horizontal="left" vertical="top" wrapText="1"/>
    </xf>
    <xf numFmtId="0" fontId="22" fillId="0" borderId="6" xfId="5" applyFont="1" applyFill="1" applyBorder="1" applyAlignment="1">
      <alignment horizontal="left" vertical="top" wrapText="1"/>
    </xf>
    <xf numFmtId="0" fontId="22" fillId="0" borderId="4" xfId="5" applyFont="1" applyFill="1" applyBorder="1" applyAlignment="1">
      <alignment horizontal="center" vertical="top" wrapText="1"/>
    </xf>
    <xf numFmtId="0" fontId="22" fillId="0" borderId="5" xfId="5" applyFont="1" applyFill="1" applyBorder="1" applyAlignment="1">
      <alignment horizontal="center" vertical="top" wrapText="1"/>
    </xf>
    <xf numFmtId="0" fontId="22" fillId="0" borderId="6" xfId="5" applyFont="1" applyFill="1" applyBorder="1" applyAlignment="1">
      <alignment horizontal="center" vertical="top" wrapText="1"/>
    </xf>
    <xf numFmtId="164" fontId="22" fillId="0" borderId="4" xfId="11" applyNumberFormat="1" applyFont="1" applyFill="1" applyBorder="1" applyAlignment="1">
      <alignment horizontal="center" vertical="center" wrapText="1"/>
    </xf>
    <xf numFmtId="164" fontId="22" fillId="0" borderId="5" xfId="11" applyNumberFormat="1" applyFont="1" applyFill="1" applyBorder="1" applyAlignment="1">
      <alignment horizontal="center" vertical="center" wrapText="1"/>
    </xf>
    <xf numFmtId="164" fontId="22" fillId="0" borderId="6" xfId="11" applyNumberFormat="1" applyFont="1" applyFill="1" applyBorder="1" applyAlignment="1">
      <alignment horizontal="center" vertical="center" wrapText="1"/>
    </xf>
    <xf numFmtId="0" fontId="22" fillId="0" borderId="1" xfId="5" applyFont="1" applyFill="1" applyBorder="1" applyAlignment="1">
      <alignment horizontal="center" vertical="center" wrapText="1"/>
    </xf>
    <xf numFmtId="164" fontId="22" fillId="0" borderId="4" xfId="5" applyNumberFormat="1" applyFont="1" applyFill="1" applyBorder="1" applyAlignment="1">
      <alignment horizontal="center" vertical="center" wrapText="1"/>
    </xf>
    <xf numFmtId="164" fontId="22" fillId="0" borderId="5" xfId="5" applyNumberFormat="1" applyFont="1" applyFill="1" applyBorder="1" applyAlignment="1">
      <alignment horizontal="center" vertical="center" wrapText="1"/>
    </xf>
    <xf numFmtId="164" fontId="22" fillId="0" borderId="6" xfId="5" applyNumberFormat="1" applyFont="1" applyFill="1" applyBorder="1" applyAlignment="1">
      <alignment horizontal="center" vertical="center" wrapText="1"/>
    </xf>
    <xf numFmtId="0" fontId="20" fillId="0" borderId="1" xfId="5" applyFont="1" applyFill="1" applyBorder="1" applyAlignment="1">
      <alignment horizontal="left" vertical="top" wrapText="1"/>
    </xf>
    <xf numFmtId="0" fontId="20" fillId="0" borderId="1" xfId="11" applyFont="1" applyFill="1" applyBorder="1" applyAlignment="1">
      <alignment horizontal="justify" vertical="center" wrapText="1"/>
    </xf>
    <xf numFmtId="9" fontId="21" fillId="3" borderId="1" xfId="3" applyFont="1" applyFill="1" applyBorder="1" applyAlignment="1">
      <alignment horizontal="center" vertical="center" wrapText="1"/>
    </xf>
    <xf numFmtId="164" fontId="21" fillId="3" borderId="1" xfId="1" applyNumberFormat="1" applyFont="1" applyFill="1" applyBorder="1" applyAlignment="1">
      <alignment horizontal="center" vertical="center" wrapText="1"/>
    </xf>
    <xf numFmtId="0" fontId="21" fillId="3" borderId="1" xfId="1" applyFont="1" applyFill="1" applyBorder="1" applyAlignment="1">
      <alignment horizontal="center" vertical="center" wrapText="1"/>
    </xf>
    <xf numFmtId="0" fontId="22" fillId="0" borderId="1" xfId="5" applyFont="1" applyFill="1" applyBorder="1" applyAlignment="1">
      <alignment horizontal="left" vertical="top" wrapText="1"/>
    </xf>
    <xf numFmtId="0" fontId="22" fillId="0" borderId="1" xfId="5" applyFont="1" applyFill="1" applyBorder="1" applyAlignment="1">
      <alignment horizontal="center" vertical="top" wrapText="1"/>
    </xf>
    <xf numFmtId="164" fontId="22" fillId="0" borderId="1" xfId="5" applyNumberFormat="1" applyFont="1" applyFill="1" applyBorder="1" applyAlignment="1">
      <alignment horizontal="center" vertical="center" wrapText="1"/>
    </xf>
    <xf numFmtId="0" fontId="20" fillId="6" borderId="1" xfId="1" applyFont="1" applyFill="1" applyBorder="1" applyAlignment="1">
      <alignment horizontal="left" vertical="center" wrapText="1"/>
    </xf>
    <xf numFmtId="0" fontId="20" fillId="0" borderId="4" xfId="5" applyFont="1" applyFill="1" applyBorder="1" applyAlignment="1">
      <alignment horizontal="center" vertical="top" wrapText="1"/>
    </xf>
    <xf numFmtId="0" fontId="20" fillId="0" borderId="5" xfId="5" applyFont="1" applyFill="1" applyBorder="1" applyAlignment="1">
      <alignment horizontal="center" vertical="top" wrapText="1"/>
    </xf>
    <xf numFmtId="0" fontId="20" fillId="0" borderId="6" xfId="5" applyFont="1" applyFill="1" applyBorder="1" applyAlignment="1">
      <alignment horizontal="center" vertical="top" wrapText="1"/>
    </xf>
    <xf numFmtId="0" fontId="22" fillId="0" borderId="4"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4" xfId="0" applyFont="1" applyFill="1" applyBorder="1" applyAlignment="1">
      <alignment horizontal="left" vertical="top" wrapText="1"/>
    </xf>
    <xf numFmtId="0" fontId="22" fillId="0" borderId="5" xfId="0" applyFont="1" applyFill="1" applyBorder="1" applyAlignment="1">
      <alignment horizontal="left" vertical="top" wrapText="1"/>
    </xf>
    <xf numFmtId="0" fontId="22" fillId="0" borderId="6" xfId="0" applyFont="1" applyFill="1" applyBorder="1" applyAlignment="1">
      <alignment horizontal="left" vertical="top" wrapText="1"/>
    </xf>
    <xf numFmtId="164" fontId="22" fillId="0" borderId="4" xfId="0" applyNumberFormat="1" applyFont="1" applyFill="1" applyBorder="1" applyAlignment="1">
      <alignment horizontal="center" vertical="center"/>
    </xf>
    <xf numFmtId="164" fontId="22" fillId="0" borderId="5" xfId="0" applyNumberFormat="1" applyFont="1" applyFill="1" applyBorder="1" applyAlignment="1">
      <alignment horizontal="center" vertical="center"/>
    </xf>
    <xf numFmtId="164" fontId="22" fillId="0" borderId="6" xfId="0" applyNumberFormat="1" applyFont="1" applyFill="1" applyBorder="1" applyAlignment="1">
      <alignment horizontal="center" vertical="center"/>
    </xf>
    <xf numFmtId="166" fontId="22" fillId="0" borderId="4" xfId="0" applyNumberFormat="1" applyFont="1" applyFill="1" applyBorder="1" applyAlignment="1">
      <alignment horizontal="center" vertical="center"/>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xf>
    <xf numFmtId="0" fontId="20" fillId="2" borderId="1" xfId="5" applyFont="1" applyFill="1" applyBorder="1" applyAlignment="1">
      <alignment vertical="top"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center"/>
    </xf>
    <xf numFmtId="164" fontId="22" fillId="0" borderId="4" xfId="0" applyNumberFormat="1" applyFont="1" applyFill="1" applyBorder="1" applyAlignment="1">
      <alignment horizontal="center" vertical="center" wrapText="1"/>
    </xf>
    <xf numFmtId="0" fontId="22" fillId="2" borderId="4" xfId="6" applyFont="1" applyFill="1" applyBorder="1" applyAlignment="1">
      <alignment horizontal="center" vertical="center"/>
    </xf>
    <xf numFmtId="0" fontId="22" fillId="2" borderId="5" xfId="6" applyFont="1" applyFill="1" applyBorder="1" applyAlignment="1">
      <alignment horizontal="center" vertical="center"/>
    </xf>
    <xf numFmtId="2" fontId="22" fillId="2" borderId="4" xfId="6" applyNumberFormat="1" applyFont="1" applyFill="1" applyBorder="1" applyAlignment="1">
      <alignment horizontal="left" vertical="center" wrapText="1"/>
    </xf>
    <xf numFmtId="2" fontId="22" fillId="2" borderId="5" xfId="6" applyNumberFormat="1" applyFont="1" applyFill="1" applyBorder="1" applyAlignment="1">
      <alignment horizontal="left" vertical="center" wrapText="1"/>
    </xf>
    <xf numFmtId="2" fontId="22" fillId="2" borderId="6" xfId="6" applyNumberFormat="1" applyFont="1" applyFill="1" applyBorder="1" applyAlignment="1">
      <alignment horizontal="left" vertical="center" wrapText="1"/>
    </xf>
    <xf numFmtId="2" fontId="22" fillId="2" borderId="4" xfId="6" applyNumberFormat="1" applyFont="1" applyFill="1" applyBorder="1" applyAlignment="1">
      <alignment horizontal="center" vertical="center" wrapText="1"/>
    </xf>
    <xf numFmtId="2" fontId="22" fillId="2" borderId="5" xfId="6" applyNumberFormat="1" applyFont="1" applyFill="1" applyBorder="1" applyAlignment="1">
      <alignment horizontal="center" vertical="center" wrapText="1"/>
    </xf>
    <xf numFmtId="2" fontId="22" fillId="2" borderId="6" xfId="6" applyNumberFormat="1" applyFont="1" applyFill="1" applyBorder="1" applyAlignment="1">
      <alignment horizontal="center" vertical="center" wrapText="1"/>
    </xf>
    <xf numFmtId="2" fontId="22" fillId="2" borderId="4" xfId="6" applyNumberFormat="1" applyFont="1" applyFill="1" applyBorder="1" applyAlignment="1">
      <alignment horizontal="center" vertical="top" wrapText="1"/>
    </xf>
    <xf numFmtId="2" fontId="22" fillId="2" borderId="5" xfId="6" applyNumberFormat="1" applyFont="1" applyFill="1" applyBorder="1" applyAlignment="1">
      <alignment horizontal="center" vertical="top" wrapText="1"/>
    </xf>
    <xf numFmtId="2" fontId="22" fillId="2" borderId="6" xfId="6" applyNumberFormat="1" applyFont="1" applyFill="1" applyBorder="1" applyAlignment="1">
      <alignment horizontal="center" vertical="top" wrapText="1"/>
    </xf>
    <xf numFmtId="4" fontId="22" fillId="2" borderId="4" xfId="6" applyNumberFormat="1" applyFont="1" applyFill="1" applyBorder="1" applyAlignment="1">
      <alignment horizontal="center" vertical="center" wrapText="1"/>
    </xf>
    <xf numFmtId="4" fontId="22" fillId="2" borderId="5" xfId="6" applyNumberFormat="1" applyFont="1" applyFill="1" applyBorder="1" applyAlignment="1">
      <alignment horizontal="center" vertical="center" wrapText="1"/>
    </xf>
    <xf numFmtId="4" fontId="22" fillId="2" borderId="6" xfId="6" applyNumberFormat="1" applyFont="1" applyFill="1" applyBorder="1" applyAlignment="1">
      <alignment horizontal="center" vertical="center" wrapText="1"/>
    </xf>
    <xf numFmtId="166" fontId="22" fillId="2" borderId="15" xfId="5" applyNumberFormat="1" applyFont="1" applyFill="1" applyBorder="1" applyAlignment="1">
      <alignment horizontal="center" vertical="center"/>
    </xf>
    <xf numFmtId="0" fontId="22" fillId="2" borderId="15" xfId="5" applyFont="1" applyFill="1" applyBorder="1" applyAlignment="1">
      <alignment horizontal="center" vertical="center"/>
    </xf>
    <xf numFmtId="0" fontId="20" fillId="2" borderId="4" xfId="0" applyFont="1" applyFill="1" applyBorder="1" applyAlignment="1">
      <alignment vertical="center" wrapText="1"/>
    </xf>
    <xf numFmtId="0" fontId="20" fillId="2" borderId="5" xfId="0" applyFont="1" applyFill="1" applyBorder="1" applyAlignment="1">
      <alignment vertical="center" wrapText="1"/>
    </xf>
    <xf numFmtId="0" fontId="20" fillId="2" borderId="6" xfId="0" applyFont="1" applyFill="1" applyBorder="1" applyAlignment="1">
      <alignment vertical="center" wrapText="1"/>
    </xf>
    <xf numFmtId="0" fontId="22" fillId="2" borderId="4" xfId="5" applyFont="1" applyFill="1" applyBorder="1" applyAlignment="1">
      <alignment horizontal="left" vertical="center" wrapText="1"/>
    </xf>
    <xf numFmtId="0" fontId="22" fillId="2" borderId="5" xfId="5" applyFont="1" applyFill="1" applyBorder="1" applyAlignment="1">
      <alignment horizontal="left" vertical="center" wrapText="1"/>
    </xf>
    <xf numFmtId="0" fontId="22" fillId="2" borderId="6" xfId="5" applyFont="1" applyFill="1" applyBorder="1" applyAlignment="1">
      <alignment horizontal="left" vertical="center" wrapText="1"/>
    </xf>
    <xf numFmtId="0" fontId="22" fillId="2" borderId="4" xfId="5" applyFont="1" applyFill="1" applyBorder="1" applyAlignment="1">
      <alignment horizontal="center" vertical="center" wrapText="1"/>
    </xf>
    <xf numFmtId="0" fontId="22" fillId="2" borderId="5" xfId="5" applyFont="1" applyFill="1" applyBorder="1" applyAlignment="1">
      <alignment horizontal="center" vertical="center" wrapText="1"/>
    </xf>
    <xf numFmtId="0" fontId="22" fillId="2" borderId="6" xfId="5" applyFont="1" applyFill="1" applyBorder="1" applyAlignment="1">
      <alignment horizontal="center" vertical="center" wrapText="1"/>
    </xf>
    <xf numFmtId="2" fontId="22" fillId="2" borderId="4" xfId="6" quotePrefix="1" applyNumberFormat="1" applyFont="1" applyFill="1" applyBorder="1" applyAlignment="1">
      <alignment horizontal="left" vertical="center" wrapText="1"/>
    </xf>
    <xf numFmtId="166" fontId="22" fillId="2" borderId="4" xfId="5" applyNumberFormat="1" applyFont="1" applyFill="1" applyBorder="1" applyAlignment="1">
      <alignment horizontal="center" vertical="center" wrapText="1"/>
    </xf>
    <xf numFmtId="166" fontId="22" fillId="2" borderId="5" xfId="5" applyNumberFormat="1" applyFont="1" applyFill="1" applyBorder="1" applyAlignment="1">
      <alignment horizontal="center" vertical="center" wrapText="1"/>
    </xf>
    <xf numFmtId="166" fontId="22" fillId="2" borderId="6" xfId="5" applyNumberFormat="1" applyFont="1" applyFill="1" applyBorder="1" applyAlignment="1">
      <alignment horizontal="center" vertical="center" wrapText="1"/>
    </xf>
    <xf numFmtId="166" fontId="22" fillId="2" borderId="1" xfId="0" applyNumberFormat="1" applyFont="1" applyFill="1" applyBorder="1" applyAlignment="1">
      <alignment horizontal="center" vertical="center" wrapText="1"/>
    </xf>
    <xf numFmtId="0" fontId="22" fillId="2" borderId="1" xfId="0" applyFont="1" applyFill="1" applyBorder="1" applyAlignment="1">
      <alignment horizontal="left" vertical="center" wrapText="1"/>
    </xf>
    <xf numFmtId="0" fontId="21" fillId="3" borderId="7" xfId="1" applyFont="1" applyFill="1" applyBorder="1" applyAlignment="1">
      <alignment horizontal="left" vertical="center" wrapText="1"/>
    </xf>
    <xf numFmtId="0" fontId="23" fillId="3" borderId="14" xfId="0" applyFont="1" applyFill="1" applyBorder="1" applyAlignment="1">
      <alignment horizontal="left" vertical="center" wrapText="1"/>
    </xf>
    <xf numFmtId="0" fontId="23" fillId="3" borderId="10" xfId="0" applyFont="1" applyFill="1" applyBorder="1" applyAlignment="1">
      <alignment horizontal="left" vertical="center" wrapText="1"/>
    </xf>
    <xf numFmtId="0" fontId="23" fillId="3" borderId="8" xfId="0" applyFont="1" applyFill="1" applyBorder="1" applyAlignment="1">
      <alignment horizontal="left" vertical="center" wrapText="1"/>
    </xf>
    <xf numFmtId="0" fontId="23" fillId="3" borderId="0" xfId="0" applyFont="1" applyFill="1" applyBorder="1" applyAlignment="1">
      <alignment horizontal="left" vertical="center" wrapText="1"/>
    </xf>
    <xf numFmtId="0" fontId="23" fillId="3" borderId="11" xfId="0" applyFont="1" applyFill="1" applyBorder="1" applyAlignment="1">
      <alignment horizontal="left" vertical="center" wrapText="1"/>
    </xf>
    <xf numFmtId="0" fontId="16" fillId="0" borderId="9" xfId="0" applyFont="1" applyBorder="1" applyAlignment="1">
      <alignment horizontal="left" vertical="center" wrapText="1"/>
    </xf>
    <xf numFmtId="0" fontId="16" fillId="0" borderId="13" xfId="0" applyFont="1" applyBorder="1" applyAlignment="1">
      <alignment horizontal="left" vertical="center" wrapText="1"/>
    </xf>
    <xf numFmtId="0" fontId="16" fillId="0" borderId="12" xfId="0" applyFont="1" applyBorder="1" applyAlignment="1">
      <alignment horizontal="left" vertical="center" wrapText="1"/>
    </xf>
    <xf numFmtId="9" fontId="21" fillId="3" borderId="4" xfId="3" applyFont="1" applyFill="1" applyBorder="1" applyAlignment="1">
      <alignment horizontal="center" vertical="center" wrapText="1"/>
    </xf>
    <xf numFmtId="9" fontId="21" fillId="3" borderId="5" xfId="3" applyFont="1" applyFill="1" applyBorder="1" applyAlignment="1">
      <alignment horizontal="center" vertical="center" wrapText="1"/>
    </xf>
    <xf numFmtId="0" fontId="16" fillId="0" borderId="6" xfId="0" applyFont="1" applyBorder="1" applyAlignment="1">
      <alignment horizontal="center" vertical="center" wrapText="1"/>
    </xf>
    <xf numFmtId="0" fontId="21" fillId="3" borderId="4" xfId="1" applyFont="1" applyFill="1" applyBorder="1" applyAlignment="1">
      <alignment horizontal="left" vertical="center" wrapText="1"/>
    </xf>
    <xf numFmtId="0" fontId="21" fillId="3" borderId="5" xfId="1" applyFont="1" applyFill="1" applyBorder="1" applyAlignment="1">
      <alignment horizontal="left" vertical="center" wrapText="1"/>
    </xf>
    <xf numFmtId="0" fontId="16" fillId="0" borderId="6" xfId="0" applyFont="1" applyBorder="1" applyAlignment="1">
      <alignment horizontal="left" vertical="center" wrapText="1"/>
    </xf>
    <xf numFmtId="0" fontId="22" fillId="2" borderId="1" xfId="0" applyFont="1" applyFill="1" applyBorder="1" applyAlignment="1">
      <alignment horizontal="center" vertical="center" wrapText="1"/>
    </xf>
    <xf numFmtId="0" fontId="22" fillId="2" borderId="1" xfId="0" applyFont="1" applyFill="1" applyBorder="1" applyAlignment="1">
      <alignment vertical="top" wrapText="1"/>
    </xf>
    <xf numFmtId="0" fontId="22" fillId="2" borderId="1" xfId="0" applyFont="1" applyFill="1" applyBorder="1" applyAlignment="1">
      <alignment vertical="center" wrapText="1"/>
    </xf>
    <xf numFmtId="0" fontId="22" fillId="2" borderId="1" xfId="0" applyFont="1" applyFill="1" applyBorder="1" applyAlignment="1">
      <alignment wrapText="1"/>
    </xf>
    <xf numFmtId="0" fontId="22" fillId="2" borderId="4" xfId="0" applyFont="1" applyFill="1" applyBorder="1" applyAlignment="1">
      <alignment horizontal="center" vertical="center" wrapText="1"/>
    </xf>
    <xf numFmtId="0" fontId="22" fillId="2" borderId="5" xfId="0" applyFont="1" applyFill="1" applyBorder="1" applyAlignment="1">
      <alignment horizontal="center" vertical="center" wrapText="1"/>
    </xf>
    <xf numFmtId="0" fontId="22" fillId="2" borderId="6" xfId="0" applyFont="1" applyFill="1" applyBorder="1" applyAlignment="1">
      <alignment horizontal="center" vertical="center" wrapText="1"/>
    </xf>
    <xf numFmtId="166" fontId="22" fillId="2" borderId="1" xfId="0" applyNumberFormat="1" applyFont="1" applyFill="1" applyBorder="1" applyAlignment="1">
      <alignment horizontal="right" vertical="center" wrapText="1"/>
    </xf>
    <xf numFmtId="4" fontId="22" fillId="2" borderId="1" xfId="0" applyNumberFormat="1" applyFont="1" applyFill="1" applyBorder="1" applyAlignment="1">
      <alignment horizontal="center" vertical="center" wrapText="1"/>
    </xf>
    <xf numFmtId="0" fontId="22" fillId="2" borderId="1" xfId="0" applyFont="1" applyFill="1" applyBorder="1" applyAlignment="1">
      <alignment horizontal="left" vertical="top" wrapText="1"/>
    </xf>
    <xf numFmtId="4" fontId="20" fillId="0" borderId="1" xfId="4" applyNumberFormat="1" applyFont="1" applyFill="1" applyBorder="1" applyAlignment="1" applyProtection="1">
      <alignment horizontal="center" vertical="center" wrapText="1"/>
      <protection locked="0"/>
    </xf>
    <xf numFmtId="0" fontId="21" fillId="3" borderId="14" xfId="1" applyFont="1" applyFill="1" applyBorder="1" applyAlignment="1">
      <alignment horizontal="left" vertical="center" wrapText="1"/>
    </xf>
    <xf numFmtId="0" fontId="21" fillId="3" borderId="10" xfId="1" applyFont="1" applyFill="1" applyBorder="1" applyAlignment="1">
      <alignment horizontal="left" vertical="center" wrapText="1"/>
    </xf>
    <xf numFmtId="0" fontId="21" fillId="3" borderId="8" xfId="1" applyFont="1" applyFill="1" applyBorder="1" applyAlignment="1">
      <alignment horizontal="left" vertical="center" wrapText="1"/>
    </xf>
    <xf numFmtId="0" fontId="21" fillId="3" borderId="0" xfId="1" applyFont="1" applyFill="1" applyBorder="1" applyAlignment="1">
      <alignment horizontal="left" vertical="center" wrapText="1"/>
    </xf>
    <xf numFmtId="0" fontId="21" fillId="3" borderId="11" xfId="1" applyFont="1" applyFill="1" applyBorder="1" applyAlignment="1">
      <alignment horizontal="left" vertical="center" wrapText="1"/>
    </xf>
    <xf numFmtId="0" fontId="21" fillId="3" borderId="9" xfId="1" applyFont="1" applyFill="1" applyBorder="1" applyAlignment="1">
      <alignment horizontal="left" vertical="center" wrapText="1"/>
    </xf>
    <xf numFmtId="0" fontId="21" fillId="3" borderId="13" xfId="1" applyFont="1" applyFill="1" applyBorder="1" applyAlignment="1">
      <alignment horizontal="left" vertical="center" wrapText="1"/>
    </xf>
    <xf numFmtId="0" fontId="21" fillId="3" borderId="12" xfId="1" applyFont="1" applyFill="1" applyBorder="1" applyAlignment="1">
      <alignment horizontal="left" vertical="center" wrapText="1"/>
    </xf>
    <xf numFmtId="1" fontId="21" fillId="3" borderId="1" xfId="3" applyNumberFormat="1" applyFont="1" applyFill="1" applyBorder="1" applyAlignment="1">
      <alignment horizontal="center" vertical="center" wrapText="1"/>
    </xf>
    <xf numFmtId="164" fontId="21" fillId="3" borderId="1" xfId="1" applyNumberFormat="1" applyFont="1" applyFill="1" applyBorder="1" applyAlignment="1">
      <alignment horizontal="left" vertical="center" wrapText="1"/>
    </xf>
    <xf numFmtId="9" fontId="21" fillId="3" borderId="6" xfId="3" applyFont="1" applyFill="1" applyBorder="1" applyAlignment="1">
      <alignment horizontal="center" vertical="center" wrapText="1"/>
    </xf>
    <xf numFmtId="164" fontId="21" fillId="3" borderId="4" xfId="1" applyNumberFormat="1" applyFont="1" applyFill="1" applyBorder="1" applyAlignment="1">
      <alignment horizontal="center" vertical="center" wrapText="1"/>
    </xf>
    <xf numFmtId="164" fontId="21" fillId="3" borderId="5" xfId="1" applyNumberFormat="1" applyFont="1" applyFill="1" applyBorder="1" applyAlignment="1">
      <alignment horizontal="center" vertical="center" wrapText="1"/>
    </xf>
    <xf numFmtId="164" fontId="21" fillId="3" borderId="6" xfId="1" applyNumberFormat="1" applyFont="1" applyFill="1" applyBorder="1" applyAlignment="1">
      <alignment horizontal="center" vertical="center" wrapText="1"/>
    </xf>
    <xf numFmtId="0" fontId="19" fillId="0" borderId="13" xfId="0" applyFont="1" applyBorder="1" applyAlignment="1">
      <alignment horizontal="center" vertical="center"/>
    </xf>
    <xf numFmtId="0" fontId="20" fillId="4" borderId="1" xfId="4" applyFont="1" applyBorder="1" applyAlignment="1">
      <alignment horizontal="center" vertical="center" wrapText="1"/>
    </xf>
    <xf numFmtId="0" fontId="20" fillId="0" borderId="1" xfId="4" applyFont="1" applyFill="1" applyBorder="1" applyAlignment="1">
      <alignment horizontal="center" vertical="center" wrapText="1"/>
    </xf>
    <xf numFmtId="164" fontId="20" fillId="0" borderId="1" xfId="4" applyNumberFormat="1" applyFont="1" applyFill="1" applyBorder="1" applyAlignment="1" applyProtection="1">
      <alignment horizontal="center" vertical="center" wrapText="1"/>
      <protection locked="0"/>
    </xf>
    <xf numFmtId="9" fontId="20" fillId="0" borderId="1" xfId="3" applyFont="1" applyFill="1" applyBorder="1" applyAlignment="1" applyProtection="1">
      <alignment horizontal="center" vertical="center" wrapText="1"/>
      <protection locked="0"/>
    </xf>
  </cellXfs>
  <cellStyles count="12">
    <cellStyle name="Обычный" xfId="0" builtinId="0"/>
    <cellStyle name="Обычный 2" xfId="5"/>
    <cellStyle name="Обычный 2 2" xfId="4"/>
    <cellStyle name="Обычный 2 2 10" xfId="11"/>
    <cellStyle name="Обычный 2 2 12 5" xfId="8"/>
    <cellStyle name="Обычный 2 66 3 2 2" xfId="7"/>
    <cellStyle name="Обычный 3" xfId="2"/>
    <cellStyle name="Обычный 3 4 2" xfId="6"/>
    <cellStyle name="Обычный 5" xfId="1"/>
    <cellStyle name="Обычный 6 2 13 2" xfId="9"/>
    <cellStyle name="Процентный 2 2" xfId="3"/>
    <cellStyle name="Финансовый" xfId="10" builtinId="3"/>
  </cellStyles>
  <dxfs count="0"/>
  <tableStyles count="0" defaultTableStyle="TableStyleMedium2" defaultPivotStyle="PivotStyleMedium9"/>
  <colors>
    <mruColors>
      <color rgb="FFCC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2"/>
  <sheetViews>
    <sheetView tabSelected="1" zoomScale="80" zoomScaleNormal="80" workbookViewId="0">
      <pane ySplit="4" topLeftCell="A5" activePane="bottomLeft" state="frozen"/>
      <selection pane="bottomLeft" activeCell="B5" sqref="B5:B9"/>
    </sheetView>
  </sheetViews>
  <sheetFormatPr defaultRowHeight="15" x14ac:dyDescent="0.25"/>
  <cols>
    <col min="1" max="1" width="7.85546875" customWidth="1"/>
    <col min="2" max="2" width="41.140625" customWidth="1"/>
    <col min="3" max="3" width="13.140625" customWidth="1"/>
    <col min="4" max="4" width="18.85546875" bestFit="1" customWidth="1"/>
    <col min="5" max="5" width="16.140625" customWidth="1"/>
    <col min="6" max="6" width="12.85546875" customWidth="1"/>
    <col min="7" max="7" width="8.140625" customWidth="1"/>
    <col min="8" max="8" width="16.140625" customWidth="1"/>
    <col min="9" max="9" width="19.7109375" customWidth="1"/>
    <col min="10" max="10" width="20.7109375" customWidth="1"/>
    <col min="11" max="11" width="31.42578125" customWidth="1"/>
    <col min="12" max="12" width="76.85546875" customWidth="1"/>
    <col min="13" max="13" width="51.42578125" customWidth="1"/>
  </cols>
  <sheetData>
    <row r="1" spans="1:14" ht="15.75" x14ac:dyDescent="0.25">
      <c r="A1" s="1"/>
      <c r="B1" s="2"/>
      <c r="C1" s="3"/>
      <c r="D1" s="4"/>
      <c r="E1" s="4"/>
      <c r="F1" s="5"/>
      <c r="G1" s="6"/>
      <c r="H1" s="6"/>
      <c r="I1" s="6"/>
      <c r="J1" s="6"/>
      <c r="K1" s="3"/>
      <c r="L1" s="7"/>
      <c r="M1" s="20" t="s">
        <v>0</v>
      </c>
    </row>
    <row r="2" spans="1:14" ht="36" customHeight="1" x14ac:dyDescent="0.25">
      <c r="A2" s="113" t="s">
        <v>220</v>
      </c>
      <c r="B2" s="113"/>
      <c r="C2" s="113"/>
      <c r="D2" s="113"/>
      <c r="E2" s="113"/>
      <c r="F2" s="113"/>
      <c r="G2" s="113"/>
      <c r="H2" s="113"/>
      <c r="I2" s="113"/>
      <c r="J2" s="113"/>
      <c r="K2" s="113"/>
      <c r="L2" s="113"/>
      <c r="M2" s="113"/>
    </row>
    <row r="3" spans="1:14" ht="33.75" customHeight="1" x14ac:dyDescent="0.25">
      <c r="A3" s="114" t="s">
        <v>1</v>
      </c>
      <c r="B3" s="112" t="s">
        <v>19</v>
      </c>
      <c r="C3" s="112" t="s">
        <v>2</v>
      </c>
      <c r="D3" s="112"/>
      <c r="E3" s="112"/>
      <c r="F3" s="115" t="s">
        <v>3</v>
      </c>
      <c r="G3" s="116" t="s">
        <v>59</v>
      </c>
      <c r="H3" s="117"/>
      <c r="I3" s="117"/>
      <c r="J3" s="117"/>
      <c r="K3" s="112" t="s">
        <v>15</v>
      </c>
      <c r="L3" s="112" t="s">
        <v>16</v>
      </c>
      <c r="M3" s="112" t="s">
        <v>24</v>
      </c>
    </row>
    <row r="4" spans="1:14" ht="53.25" customHeight="1" x14ac:dyDescent="0.25">
      <c r="A4" s="114"/>
      <c r="B4" s="112"/>
      <c r="C4" s="8" t="s">
        <v>4</v>
      </c>
      <c r="D4" s="9" t="s">
        <v>12</v>
      </c>
      <c r="E4" s="9" t="s">
        <v>5</v>
      </c>
      <c r="F4" s="115"/>
      <c r="G4" s="8" t="s">
        <v>6</v>
      </c>
      <c r="H4" s="19" t="s">
        <v>13</v>
      </c>
      <c r="I4" s="19" t="s">
        <v>14</v>
      </c>
      <c r="J4" s="19" t="s">
        <v>60</v>
      </c>
      <c r="K4" s="112"/>
      <c r="L4" s="112"/>
      <c r="M4" s="112"/>
    </row>
    <row r="5" spans="1:14" ht="15.75" x14ac:dyDescent="0.25">
      <c r="A5" s="97"/>
      <c r="B5" s="98" t="s">
        <v>7</v>
      </c>
      <c r="C5" s="81" t="s">
        <v>6</v>
      </c>
      <c r="D5" s="82">
        <f>SUM(D6:D9)</f>
        <v>178666191.49650529</v>
      </c>
      <c r="E5" s="82">
        <f>SUM(E6:E9)</f>
        <v>116840208.02441998</v>
      </c>
      <c r="F5" s="83">
        <f>E5/D5</f>
        <v>0.65395812742057235</v>
      </c>
      <c r="G5" s="99">
        <f>SUM(H5:J9)</f>
        <v>777</v>
      </c>
      <c r="H5" s="99">
        <f>H10+H15+H20+H25+H30+H35+H40+H45+H50+H55+H60+H65+H70+H75+H80+H85+H90+H95</f>
        <v>511</v>
      </c>
      <c r="I5" s="99">
        <f t="shared" ref="I5:J5" si="0">I10+I15+I20+I25+I30+I35+I40+I45+I50+I55+I60+I65+I70+I75+I80+I85+I90+I95</f>
        <v>186</v>
      </c>
      <c r="J5" s="99">
        <f t="shared" si="0"/>
        <v>80</v>
      </c>
      <c r="K5" s="106"/>
      <c r="L5" s="109"/>
      <c r="M5" s="105"/>
    </row>
    <row r="6" spans="1:14" ht="15.75" x14ac:dyDescent="0.25">
      <c r="A6" s="97"/>
      <c r="B6" s="98"/>
      <c r="C6" s="84" t="s">
        <v>8</v>
      </c>
      <c r="D6" s="77">
        <f>D11+D16+D21+D26+D31+D36+D41+D46+D51+D56+D61+D66+D71+D76+D81+D86+D91+D96</f>
        <v>125242527.78505801</v>
      </c>
      <c r="E6" s="77">
        <f>E11+E16+E21+E26+E31+E36+E41+E46+E51+E56+E61+E66+E71+E76+E81+E86+E91+E96</f>
        <v>82484935.269501641</v>
      </c>
      <c r="F6" s="85">
        <f t="shared" ref="F6:F9" si="1">E6/D6</f>
        <v>0.65860164856351988</v>
      </c>
      <c r="G6" s="100"/>
      <c r="H6" s="100"/>
      <c r="I6" s="100"/>
      <c r="J6" s="100"/>
      <c r="K6" s="107"/>
      <c r="L6" s="110"/>
      <c r="M6" s="105"/>
    </row>
    <row r="7" spans="1:14" ht="15.75" x14ac:dyDescent="0.25">
      <c r="A7" s="97"/>
      <c r="B7" s="98"/>
      <c r="C7" s="84" t="s">
        <v>9</v>
      </c>
      <c r="D7" s="77">
        <f t="shared" ref="D7:E9" si="2">D12+D17+D22+D27+D32+D37+D42+D47+D52+D57+D62+D67+D72+D77+D82+D87+D92+D97</f>
        <v>21889721.170170002</v>
      </c>
      <c r="E7" s="77">
        <f t="shared" si="2"/>
        <v>13396017.253218332</v>
      </c>
      <c r="F7" s="85">
        <f t="shared" si="1"/>
        <v>0.61197751899524511</v>
      </c>
      <c r="G7" s="100"/>
      <c r="H7" s="100"/>
      <c r="I7" s="100"/>
      <c r="J7" s="100"/>
      <c r="K7" s="107"/>
      <c r="L7" s="110"/>
      <c r="M7" s="105"/>
    </row>
    <row r="8" spans="1:14" ht="15.75" x14ac:dyDescent="0.25">
      <c r="A8" s="97"/>
      <c r="B8" s="98"/>
      <c r="C8" s="84" t="s">
        <v>10</v>
      </c>
      <c r="D8" s="77">
        <f t="shared" si="2"/>
        <v>1889864.4920072996</v>
      </c>
      <c r="E8" s="77">
        <f t="shared" si="2"/>
        <v>839093.41567000002</v>
      </c>
      <c r="F8" s="85">
        <f t="shared" si="1"/>
        <v>0.44399660357593462</v>
      </c>
      <c r="G8" s="100"/>
      <c r="H8" s="100"/>
      <c r="I8" s="100"/>
      <c r="J8" s="100"/>
      <c r="K8" s="107"/>
      <c r="L8" s="110"/>
      <c r="M8" s="105"/>
    </row>
    <row r="9" spans="1:14" ht="15.75" x14ac:dyDescent="0.25">
      <c r="A9" s="97"/>
      <c r="B9" s="98"/>
      <c r="C9" s="84" t="s">
        <v>11</v>
      </c>
      <c r="D9" s="77">
        <f t="shared" si="2"/>
        <v>29644078.049269997</v>
      </c>
      <c r="E9" s="77">
        <f t="shared" si="2"/>
        <v>20120162.086029995</v>
      </c>
      <c r="F9" s="85">
        <f t="shared" si="1"/>
        <v>0.67872450114958005</v>
      </c>
      <c r="G9" s="101"/>
      <c r="H9" s="101"/>
      <c r="I9" s="101"/>
      <c r="J9" s="101"/>
      <c r="K9" s="108"/>
      <c r="L9" s="111"/>
      <c r="M9" s="105"/>
    </row>
    <row r="10" spans="1:14" ht="15.75" x14ac:dyDescent="0.25">
      <c r="A10" s="88">
        <v>1</v>
      </c>
      <c r="B10" s="89" t="s">
        <v>27</v>
      </c>
      <c r="C10" s="12" t="s">
        <v>6</v>
      </c>
      <c r="D10" s="13">
        <f>SUM(D11:D14)</f>
        <v>46463449.32254</v>
      </c>
      <c r="E10" s="13">
        <f>SUM(E11:E14)</f>
        <v>33858418.624389991</v>
      </c>
      <c r="F10" s="11">
        <f>IFERROR(E10/D10,0)</f>
        <v>0.72871082793168451</v>
      </c>
      <c r="G10" s="102">
        <f>SUM(H10:J14)</f>
        <v>90</v>
      </c>
      <c r="H10" s="102">
        <v>40</v>
      </c>
      <c r="I10" s="102">
        <v>39</v>
      </c>
      <c r="J10" s="102">
        <v>11</v>
      </c>
      <c r="K10" s="93" t="s">
        <v>28</v>
      </c>
      <c r="L10" s="93" t="s">
        <v>259</v>
      </c>
      <c r="M10" s="87" t="s">
        <v>260</v>
      </c>
      <c r="N10" s="80"/>
    </row>
    <row r="11" spans="1:14" ht="15.75" x14ac:dyDescent="0.25">
      <c r="A11" s="88"/>
      <c r="B11" s="89"/>
      <c r="C11" s="14" t="s">
        <v>8</v>
      </c>
      <c r="D11" s="15">
        <v>17063710.450540002</v>
      </c>
      <c r="E11" s="15">
        <v>13225686.767309997</v>
      </c>
      <c r="F11" s="10">
        <f t="shared" ref="F11:F14" si="3">IFERROR(E11/D11,0)</f>
        <v>0.77507683956811713</v>
      </c>
      <c r="G11" s="103"/>
      <c r="H11" s="103"/>
      <c r="I11" s="103"/>
      <c r="J11" s="103"/>
      <c r="K11" s="94"/>
      <c r="L11" s="94"/>
      <c r="M11" s="87"/>
      <c r="N11" s="80"/>
    </row>
    <row r="12" spans="1:14" ht="15.75" x14ac:dyDescent="0.25">
      <c r="A12" s="88"/>
      <c r="B12" s="89"/>
      <c r="C12" s="14" t="s">
        <v>9</v>
      </c>
      <c r="D12" s="15">
        <v>1969164.8720000002</v>
      </c>
      <c r="E12" s="15">
        <v>1255891.5570799999</v>
      </c>
      <c r="F12" s="10">
        <f t="shared" si="3"/>
        <v>0.63777877359981661</v>
      </c>
      <c r="G12" s="103"/>
      <c r="H12" s="103"/>
      <c r="I12" s="103"/>
      <c r="J12" s="103"/>
      <c r="K12" s="94"/>
      <c r="L12" s="94"/>
      <c r="M12" s="87"/>
      <c r="N12" s="80"/>
    </row>
    <row r="13" spans="1:14" ht="15.75" x14ac:dyDescent="0.25">
      <c r="A13" s="88"/>
      <c r="B13" s="89"/>
      <c r="C13" s="14" t="s">
        <v>10</v>
      </c>
      <c r="D13" s="15">
        <v>0</v>
      </c>
      <c r="E13" s="15">
        <v>0</v>
      </c>
      <c r="F13" s="10">
        <f t="shared" si="3"/>
        <v>0</v>
      </c>
      <c r="G13" s="103"/>
      <c r="H13" s="103"/>
      <c r="I13" s="103"/>
      <c r="J13" s="103"/>
      <c r="K13" s="94"/>
      <c r="L13" s="94"/>
      <c r="M13" s="87"/>
      <c r="N13" s="80"/>
    </row>
    <row r="14" spans="1:14" ht="72.75" customHeight="1" x14ac:dyDescent="0.25">
      <c r="A14" s="88"/>
      <c r="B14" s="89"/>
      <c r="C14" s="16" t="s">
        <v>11</v>
      </c>
      <c r="D14" s="17">
        <v>27430574</v>
      </c>
      <c r="E14" s="17">
        <v>19376840.299999997</v>
      </c>
      <c r="F14" s="18">
        <f t="shared" si="3"/>
        <v>0.70639572835770759</v>
      </c>
      <c r="G14" s="104"/>
      <c r="H14" s="104"/>
      <c r="I14" s="104"/>
      <c r="J14" s="104"/>
      <c r="K14" s="95"/>
      <c r="L14" s="95"/>
      <c r="M14" s="87"/>
      <c r="N14" s="80"/>
    </row>
    <row r="15" spans="1:14" ht="15.75" x14ac:dyDescent="0.25">
      <c r="A15" s="88">
        <v>2</v>
      </c>
      <c r="B15" s="89" t="s">
        <v>29</v>
      </c>
      <c r="C15" s="12" t="s">
        <v>6</v>
      </c>
      <c r="D15" s="13">
        <f>SUM(D16:D19)</f>
        <v>30358553.020400003</v>
      </c>
      <c r="E15" s="13">
        <f>SUM(E16:E19)</f>
        <v>23059650.103779994</v>
      </c>
      <c r="F15" s="11">
        <f>IFERROR(E15/D15,0)</f>
        <v>0.75957671922916181</v>
      </c>
      <c r="G15" s="102">
        <f t="shared" ref="G15" si="4">SUM(H15:J19)</f>
        <v>65</v>
      </c>
      <c r="H15" s="102">
        <v>47</v>
      </c>
      <c r="I15" s="102">
        <v>14</v>
      </c>
      <c r="J15" s="102">
        <v>4</v>
      </c>
      <c r="K15" s="93" t="s">
        <v>30</v>
      </c>
      <c r="L15" s="93" t="s">
        <v>278</v>
      </c>
      <c r="M15" s="87" t="s">
        <v>279</v>
      </c>
    </row>
    <row r="16" spans="1:14" ht="15.75" x14ac:dyDescent="0.25">
      <c r="A16" s="88"/>
      <c r="B16" s="89"/>
      <c r="C16" s="14" t="s">
        <v>8</v>
      </c>
      <c r="D16" s="15">
        <v>26829204.53215</v>
      </c>
      <c r="E16" s="15">
        <v>20449851.152739994</v>
      </c>
      <c r="F16" s="10">
        <f t="shared" ref="F16:F19" si="5">IFERROR(E16/D16,0)</f>
        <v>0.76222353623024897</v>
      </c>
      <c r="G16" s="103"/>
      <c r="H16" s="103"/>
      <c r="I16" s="103"/>
      <c r="J16" s="103"/>
      <c r="K16" s="94"/>
      <c r="L16" s="94"/>
      <c r="M16" s="87"/>
    </row>
    <row r="17" spans="1:13" ht="15.75" x14ac:dyDescent="0.25">
      <c r="A17" s="88"/>
      <c r="B17" s="89"/>
      <c r="C17" s="14" t="s">
        <v>9</v>
      </c>
      <c r="D17" s="15">
        <v>2972184.8</v>
      </c>
      <c r="E17" s="15">
        <v>2276603.64524</v>
      </c>
      <c r="F17" s="10">
        <f t="shared" si="5"/>
        <v>0.76596974900080239</v>
      </c>
      <c r="G17" s="103"/>
      <c r="H17" s="103"/>
      <c r="I17" s="103"/>
      <c r="J17" s="103"/>
      <c r="K17" s="94"/>
      <c r="L17" s="94"/>
      <c r="M17" s="87"/>
    </row>
    <row r="18" spans="1:13" ht="15.75" x14ac:dyDescent="0.25">
      <c r="A18" s="88"/>
      <c r="B18" s="89"/>
      <c r="C18" s="14" t="s">
        <v>10</v>
      </c>
      <c r="D18" s="15">
        <v>307163.68824999983</v>
      </c>
      <c r="E18" s="15">
        <v>169342.79736</v>
      </c>
      <c r="F18" s="10">
        <f t="shared" si="5"/>
        <v>0.55131125142035764</v>
      </c>
      <c r="G18" s="103"/>
      <c r="H18" s="103"/>
      <c r="I18" s="103"/>
      <c r="J18" s="103"/>
      <c r="K18" s="94"/>
      <c r="L18" s="94"/>
      <c r="M18" s="87"/>
    </row>
    <row r="19" spans="1:13" ht="56.25" customHeight="1" x14ac:dyDescent="0.25">
      <c r="A19" s="88"/>
      <c r="B19" s="89"/>
      <c r="C19" s="16" t="s">
        <v>11</v>
      </c>
      <c r="D19" s="17">
        <v>250000</v>
      </c>
      <c r="E19" s="17">
        <v>163852.50844000001</v>
      </c>
      <c r="F19" s="18">
        <f t="shared" si="5"/>
        <v>0.65541003376000007</v>
      </c>
      <c r="G19" s="104"/>
      <c r="H19" s="104"/>
      <c r="I19" s="104"/>
      <c r="J19" s="104"/>
      <c r="K19" s="95"/>
      <c r="L19" s="95"/>
      <c r="M19" s="87"/>
    </row>
    <row r="20" spans="1:13" ht="23.25" customHeight="1" x14ac:dyDescent="0.25">
      <c r="A20" s="88">
        <v>3</v>
      </c>
      <c r="B20" s="89" t="s">
        <v>31</v>
      </c>
      <c r="C20" s="12" t="s">
        <v>6</v>
      </c>
      <c r="D20" s="13">
        <f>SUM(D21:D24)</f>
        <v>22828066.896999996</v>
      </c>
      <c r="E20" s="13">
        <f>SUM(E21:E24)</f>
        <v>16395557.180979999</v>
      </c>
      <c r="F20" s="11">
        <f>IFERROR(E20/D20,0)</f>
        <v>0.71821925417323262</v>
      </c>
      <c r="G20" s="90">
        <f t="shared" ref="G20" si="6">SUM(H20:J24)</f>
        <v>164</v>
      </c>
      <c r="H20" s="90">
        <v>143</v>
      </c>
      <c r="I20" s="90">
        <v>19</v>
      </c>
      <c r="J20" s="90">
        <v>2</v>
      </c>
      <c r="K20" s="93" t="s">
        <v>32</v>
      </c>
      <c r="L20" s="93" t="s">
        <v>256</v>
      </c>
      <c r="M20" s="87" t="s">
        <v>49</v>
      </c>
    </row>
    <row r="21" spans="1:13" ht="15.75" x14ac:dyDescent="0.25">
      <c r="A21" s="88"/>
      <c r="B21" s="89"/>
      <c r="C21" s="14" t="s">
        <v>8</v>
      </c>
      <c r="D21" s="15">
        <v>20003467.396999996</v>
      </c>
      <c r="E21" s="15">
        <v>14439381.876499999</v>
      </c>
      <c r="F21" s="10">
        <f t="shared" ref="F21:F24" si="7">IFERROR(E21/D21,0)</f>
        <v>0.72184394784803829</v>
      </c>
      <c r="G21" s="91"/>
      <c r="H21" s="91"/>
      <c r="I21" s="91"/>
      <c r="J21" s="91"/>
      <c r="K21" s="94"/>
      <c r="L21" s="94"/>
      <c r="M21" s="87"/>
    </row>
    <row r="22" spans="1:13" ht="15.75" x14ac:dyDescent="0.25">
      <c r="A22" s="88"/>
      <c r="B22" s="89"/>
      <c r="C22" s="14" t="s">
        <v>9</v>
      </c>
      <c r="D22" s="15">
        <v>2824599.5</v>
      </c>
      <c r="E22" s="15">
        <v>1956175.3044799997</v>
      </c>
      <c r="F22" s="10">
        <f t="shared" si="7"/>
        <v>0.69254961791220304</v>
      </c>
      <c r="G22" s="91"/>
      <c r="H22" s="91"/>
      <c r="I22" s="91"/>
      <c r="J22" s="91"/>
      <c r="K22" s="94"/>
      <c r="L22" s="94"/>
      <c r="M22" s="87"/>
    </row>
    <row r="23" spans="1:13" ht="15.75" x14ac:dyDescent="0.25">
      <c r="A23" s="88"/>
      <c r="B23" s="89"/>
      <c r="C23" s="14" t="s">
        <v>10</v>
      </c>
      <c r="D23" s="15">
        <v>0</v>
      </c>
      <c r="E23" s="15">
        <v>0</v>
      </c>
      <c r="F23" s="10">
        <f t="shared" si="7"/>
        <v>0</v>
      </c>
      <c r="G23" s="91"/>
      <c r="H23" s="91"/>
      <c r="I23" s="91"/>
      <c r="J23" s="91"/>
      <c r="K23" s="94"/>
      <c r="L23" s="94"/>
      <c r="M23" s="87"/>
    </row>
    <row r="24" spans="1:13" ht="15.75" x14ac:dyDescent="0.25">
      <c r="A24" s="88"/>
      <c r="B24" s="89"/>
      <c r="C24" s="16" t="s">
        <v>11</v>
      </c>
      <c r="D24" s="17">
        <v>0</v>
      </c>
      <c r="E24" s="17">
        <v>0</v>
      </c>
      <c r="F24" s="18">
        <f t="shared" si="7"/>
        <v>0</v>
      </c>
      <c r="G24" s="92"/>
      <c r="H24" s="92"/>
      <c r="I24" s="92"/>
      <c r="J24" s="92"/>
      <c r="K24" s="95"/>
      <c r="L24" s="95"/>
      <c r="M24" s="87"/>
    </row>
    <row r="25" spans="1:13" ht="27" customHeight="1" x14ac:dyDescent="0.25">
      <c r="A25" s="88">
        <v>4</v>
      </c>
      <c r="B25" s="89" t="s">
        <v>33</v>
      </c>
      <c r="C25" s="12" t="s">
        <v>6</v>
      </c>
      <c r="D25" s="13">
        <f>SUM(D26:D29)</f>
        <v>3032548.0825400003</v>
      </c>
      <c r="E25" s="13">
        <f>SUM(E26:E29)</f>
        <v>1728814.6131400003</v>
      </c>
      <c r="F25" s="11">
        <f>IFERROR(E25/D25,0)</f>
        <v>0.5700864639521166</v>
      </c>
      <c r="G25" s="90">
        <f t="shared" ref="G25" si="8">SUM(H25:J29)</f>
        <v>33</v>
      </c>
      <c r="H25" s="90">
        <v>18</v>
      </c>
      <c r="I25" s="90">
        <v>14</v>
      </c>
      <c r="J25" s="90">
        <v>1</v>
      </c>
      <c r="K25" s="93" t="s">
        <v>34</v>
      </c>
      <c r="L25" s="93" t="s">
        <v>257</v>
      </c>
      <c r="M25" s="87" t="s">
        <v>258</v>
      </c>
    </row>
    <row r="26" spans="1:13" ht="15.75" x14ac:dyDescent="0.25">
      <c r="A26" s="88"/>
      <c r="B26" s="89"/>
      <c r="C26" s="14" t="s">
        <v>8</v>
      </c>
      <c r="D26" s="15">
        <v>2678817.3803000003</v>
      </c>
      <c r="E26" s="15">
        <v>1439810.7592600002</v>
      </c>
      <c r="F26" s="10">
        <f t="shared" ref="F26:F29" si="9">IFERROR(E26/D26,0)</f>
        <v>0.53747999764685561</v>
      </c>
      <c r="G26" s="91"/>
      <c r="H26" s="91"/>
      <c r="I26" s="91"/>
      <c r="J26" s="91"/>
      <c r="K26" s="94"/>
      <c r="L26" s="94"/>
      <c r="M26" s="87"/>
    </row>
    <row r="27" spans="1:13" ht="15.75" x14ac:dyDescent="0.25">
      <c r="A27" s="88"/>
      <c r="B27" s="89"/>
      <c r="C27" s="14" t="s">
        <v>9</v>
      </c>
      <c r="D27" s="15">
        <v>353145.60224000004</v>
      </c>
      <c r="E27" s="15">
        <v>288418.75387999997</v>
      </c>
      <c r="F27" s="10">
        <f t="shared" si="9"/>
        <v>0.8167134237282353</v>
      </c>
      <c r="G27" s="91"/>
      <c r="H27" s="91"/>
      <c r="I27" s="91"/>
      <c r="J27" s="91"/>
      <c r="K27" s="94"/>
      <c r="L27" s="94"/>
      <c r="M27" s="87"/>
    </row>
    <row r="28" spans="1:13" ht="15.75" x14ac:dyDescent="0.25">
      <c r="A28" s="88"/>
      <c r="B28" s="89"/>
      <c r="C28" s="14" t="s">
        <v>10</v>
      </c>
      <c r="D28" s="15">
        <v>585.1</v>
      </c>
      <c r="E28" s="15">
        <v>585.1</v>
      </c>
      <c r="F28" s="10">
        <f t="shared" si="9"/>
        <v>1</v>
      </c>
      <c r="G28" s="91"/>
      <c r="H28" s="91"/>
      <c r="I28" s="91"/>
      <c r="J28" s="91"/>
      <c r="K28" s="94"/>
      <c r="L28" s="94"/>
      <c r="M28" s="87"/>
    </row>
    <row r="29" spans="1:13" ht="15.75" x14ac:dyDescent="0.25">
      <c r="A29" s="88"/>
      <c r="B29" s="89"/>
      <c r="C29" s="16" t="s">
        <v>11</v>
      </c>
      <c r="D29" s="17">
        <v>0</v>
      </c>
      <c r="E29" s="17">
        <v>0</v>
      </c>
      <c r="F29" s="18">
        <f t="shared" si="9"/>
        <v>0</v>
      </c>
      <c r="G29" s="92"/>
      <c r="H29" s="92"/>
      <c r="I29" s="92"/>
      <c r="J29" s="92"/>
      <c r="K29" s="95"/>
      <c r="L29" s="95"/>
      <c r="M29" s="87"/>
    </row>
    <row r="30" spans="1:13" ht="15.75" customHeight="1" x14ac:dyDescent="0.25">
      <c r="A30" s="88">
        <v>5</v>
      </c>
      <c r="B30" s="89" t="s">
        <v>35</v>
      </c>
      <c r="C30" s="12" t="s">
        <v>6</v>
      </c>
      <c r="D30" s="13">
        <f>SUM(D31:D34)</f>
        <v>2819535.7364699999</v>
      </c>
      <c r="E30" s="13">
        <f>SUM(E31:E34)</f>
        <v>1775959.8111900003</v>
      </c>
      <c r="F30" s="11">
        <f>IFERROR(E30/D30,0)</f>
        <v>0.62987668083734416</v>
      </c>
      <c r="G30" s="90">
        <f t="shared" ref="G30" si="10">SUM(H30:J34)</f>
        <v>34</v>
      </c>
      <c r="H30" s="90">
        <v>23</v>
      </c>
      <c r="I30" s="90">
        <v>6</v>
      </c>
      <c r="J30" s="90">
        <v>5</v>
      </c>
      <c r="K30" s="93" t="s">
        <v>36</v>
      </c>
      <c r="L30" s="93" t="s">
        <v>280</v>
      </c>
      <c r="M30" s="87" t="s">
        <v>281</v>
      </c>
    </row>
    <row r="31" spans="1:13" ht="15.75" x14ac:dyDescent="0.25">
      <c r="A31" s="88"/>
      <c r="B31" s="89"/>
      <c r="C31" s="14" t="s">
        <v>8</v>
      </c>
      <c r="D31" s="15">
        <v>2309694.6591099999</v>
      </c>
      <c r="E31" s="15">
        <v>1481771.1770400002</v>
      </c>
      <c r="F31" s="10">
        <f t="shared" ref="F31:F34" si="11">IFERROR(E31/D31,0)</f>
        <v>0.64154418472395591</v>
      </c>
      <c r="G31" s="91"/>
      <c r="H31" s="91"/>
      <c r="I31" s="91"/>
      <c r="J31" s="91"/>
      <c r="K31" s="94"/>
      <c r="L31" s="94"/>
      <c r="M31" s="87"/>
    </row>
    <row r="32" spans="1:13" ht="15.75" x14ac:dyDescent="0.25">
      <c r="A32" s="88"/>
      <c r="B32" s="89"/>
      <c r="C32" s="14" t="s">
        <v>9</v>
      </c>
      <c r="D32" s="15">
        <v>355984.42000000004</v>
      </c>
      <c r="E32" s="15">
        <v>169572.30695</v>
      </c>
      <c r="F32" s="10">
        <f t="shared" si="11"/>
        <v>0.47634755181139665</v>
      </c>
      <c r="G32" s="91"/>
      <c r="H32" s="91"/>
      <c r="I32" s="91"/>
      <c r="J32" s="91"/>
      <c r="K32" s="94"/>
      <c r="L32" s="94"/>
      <c r="M32" s="87"/>
    </row>
    <row r="33" spans="1:13" ht="15.75" x14ac:dyDescent="0.25">
      <c r="A33" s="88"/>
      <c r="B33" s="89"/>
      <c r="C33" s="14" t="s">
        <v>10</v>
      </c>
      <c r="D33" s="15">
        <v>44791.413359999999</v>
      </c>
      <c r="E33" s="15">
        <v>16455.484200000003</v>
      </c>
      <c r="F33" s="10">
        <f t="shared" si="11"/>
        <v>0.36738032952305133</v>
      </c>
      <c r="G33" s="91"/>
      <c r="H33" s="91"/>
      <c r="I33" s="91"/>
      <c r="J33" s="91"/>
      <c r="K33" s="94"/>
      <c r="L33" s="94"/>
      <c r="M33" s="87"/>
    </row>
    <row r="34" spans="1:13" ht="36.75" customHeight="1" x14ac:dyDescent="0.25">
      <c r="A34" s="88"/>
      <c r="B34" s="89"/>
      <c r="C34" s="16" t="s">
        <v>11</v>
      </c>
      <c r="D34" s="17">
        <v>109065.24400000001</v>
      </c>
      <c r="E34" s="17">
        <v>108160.84299999999</v>
      </c>
      <c r="F34" s="18">
        <f t="shared" si="11"/>
        <v>0.99170770662742003</v>
      </c>
      <c r="G34" s="92"/>
      <c r="H34" s="92"/>
      <c r="I34" s="92"/>
      <c r="J34" s="92"/>
      <c r="K34" s="95"/>
      <c r="L34" s="95"/>
      <c r="M34" s="87"/>
    </row>
    <row r="35" spans="1:13" ht="15.75" customHeight="1" x14ac:dyDescent="0.25">
      <c r="A35" s="88">
        <v>6</v>
      </c>
      <c r="B35" s="89" t="s">
        <v>37</v>
      </c>
      <c r="C35" s="12" t="s">
        <v>6</v>
      </c>
      <c r="D35" s="13">
        <f>SUM(D36:D39)</f>
        <v>1036381.477</v>
      </c>
      <c r="E35" s="13">
        <f>SUM(E36:E39)</f>
        <v>709035.25504000008</v>
      </c>
      <c r="F35" s="11">
        <f>IFERROR(E35/D35,0)</f>
        <v>0.68414504772165097</v>
      </c>
      <c r="G35" s="90">
        <f t="shared" ref="G35" si="12">SUM(H35:J39)</f>
        <v>15</v>
      </c>
      <c r="H35" s="90">
        <v>12</v>
      </c>
      <c r="I35" s="90">
        <v>2</v>
      </c>
      <c r="J35" s="90">
        <v>1</v>
      </c>
      <c r="K35" s="93" t="s">
        <v>39</v>
      </c>
      <c r="L35" s="93" t="s">
        <v>294</v>
      </c>
      <c r="M35" s="87" t="s">
        <v>291</v>
      </c>
    </row>
    <row r="36" spans="1:13" ht="15.75" x14ac:dyDescent="0.25">
      <c r="A36" s="88"/>
      <c r="B36" s="89"/>
      <c r="C36" s="14" t="s">
        <v>8</v>
      </c>
      <c r="D36" s="15">
        <v>688769.07699999993</v>
      </c>
      <c r="E36" s="15">
        <v>502565.69403000001</v>
      </c>
      <c r="F36" s="10">
        <f t="shared" ref="F36:F39" si="13">IFERROR(E36/D36,0)</f>
        <v>0.72965774860127763</v>
      </c>
      <c r="G36" s="91"/>
      <c r="H36" s="91"/>
      <c r="I36" s="91"/>
      <c r="J36" s="91"/>
      <c r="K36" s="94"/>
      <c r="L36" s="94"/>
      <c r="M36" s="87"/>
    </row>
    <row r="37" spans="1:13" ht="15.75" x14ac:dyDescent="0.25">
      <c r="A37" s="88"/>
      <c r="B37" s="89"/>
      <c r="C37" s="14" t="s">
        <v>9</v>
      </c>
      <c r="D37" s="15">
        <v>297612.39999999997</v>
      </c>
      <c r="E37" s="15">
        <v>168319.56101000003</v>
      </c>
      <c r="F37" s="10">
        <f t="shared" si="13"/>
        <v>0.56556635748376094</v>
      </c>
      <c r="G37" s="91"/>
      <c r="H37" s="91"/>
      <c r="I37" s="91"/>
      <c r="J37" s="91"/>
      <c r="K37" s="94"/>
      <c r="L37" s="94"/>
      <c r="M37" s="87"/>
    </row>
    <row r="38" spans="1:13" ht="15.75" x14ac:dyDescent="0.25">
      <c r="A38" s="88"/>
      <c r="B38" s="89"/>
      <c r="C38" s="14" t="s">
        <v>10</v>
      </c>
      <c r="D38" s="15">
        <v>0</v>
      </c>
      <c r="E38" s="15">
        <v>0</v>
      </c>
      <c r="F38" s="10">
        <f t="shared" si="13"/>
        <v>0</v>
      </c>
      <c r="G38" s="91"/>
      <c r="H38" s="91"/>
      <c r="I38" s="91"/>
      <c r="J38" s="91"/>
      <c r="K38" s="94"/>
      <c r="L38" s="94"/>
      <c r="M38" s="87"/>
    </row>
    <row r="39" spans="1:13" ht="29.25" customHeight="1" x14ac:dyDescent="0.25">
      <c r="A39" s="88"/>
      <c r="B39" s="89"/>
      <c r="C39" s="16" t="s">
        <v>11</v>
      </c>
      <c r="D39" s="17">
        <v>50000</v>
      </c>
      <c r="E39" s="17">
        <v>38150</v>
      </c>
      <c r="F39" s="18">
        <f t="shared" si="13"/>
        <v>0.76300000000000001</v>
      </c>
      <c r="G39" s="92"/>
      <c r="H39" s="92"/>
      <c r="I39" s="92"/>
      <c r="J39" s="92"/>
      <c r="K39" s="95"/>
      <c r="L39" s="95"/>
      <c r="M39" s="87"/>
    </row>
    <row r="40" spans="1:13" ht="15.75" customHeight="1" x14ac:dyDescent="0.25">
      <c r="A40" s="88">
        <v>7</v>
      </c>
      <c r="B40" s="89" t="s">
        <v>38</v>
      </c>
      <c r="C40" s="12" t="s">
        <v>6</v>
      </c>
      <c r="D40" s="13">
        <f>SUM(D41:D44)</f>
        <v>14743435.538898</v>
      </c>
      <c r="E40" s="13">
        <f>SUM(E41:E44)</f>
        <v>4446889.6195200002</v>
      </c>
      <c r="F40" s="11">
        <f>IFERROR(E40/D40,0)</f>
        <v>0.30161827667558572</v>
      </c>
      <c r="G40" s="90">
        <f t="shared" ref="G40" si="14">SUM(H40:J44)</f>
        <v>41</v>
      </c>
      <c r="H40" s="90">
        <v>15</v>
      </c>
      <c r="I40" s="90">
        <v>18</v>
      </c>
      <c r="J40" s="90">
        <v>8</v>
      </c>
      <c r="K40" s="93" t="s">
        <v>40</v>
      </c>
      <c r="L40" s="93" t="s">
        <v>292</v>
      </c>
      <c r="M40" s="87" t="s">
        <v>293</v>
      </c>
    </row>
    <row r="41" spans="1:13" ht="15.75" x14ac:dyDescent="0.25">
      <c r="A41" s="88"/>
      <c r="B41" s="89"/>
      <c r="C41" s="14" t="s">
        <v>8</v>
      </c>
      <c r="D41" s="15">
        <v>7953161.3675379995</v>
      </c>
      <c r="E41" s="15">
        <v>2404237.1815900002</v>
      </c>
      <c r="F41" s="10">
        <f t="shared" ref="F41:F44" si="15">IFERROR(E41/D41,0)</f>
        <v>0.30229955994646968</v>
      </c>
      <c r="G41" s="91"/>
      <c r="H41" s="91"/>
      <c r="I41" s="91"/>
      <c r="J41" s="91"/>
      <c r="K41" s="94"/>
      <c r="L41" s="94"/>
      <c r="M41" s="87"/>
    </row>
    <row r="42" spans="1:13" ht="15.75" x14ac:dyDescent="0.25">
      <c r="A42" s="88"/>
      <c r="B42" s="89"/>
      <c r="C42" s="14" t="s">
        <v>9</v>
      </c>
      <c r="D42" s="15">
        <v>6050683.0675000008</v>
      </c>
      <c r="E42" s="15">
        <v>1720159.9041900001</v>
      </c>
      <c r="F42" s="10">
        <f t="shared" si="15"/>
        <v>0.28429185349824143</v>
      </c>
      <c r="G42" s="91"/>
      <c r="H42" s="91"/>
      <c r="I42" s="91"/>
      <c r="J42" s="91"/>
      <c r="K42" s="94"/>
      <c r="L42" s="94"/>
      <c r="M42" s="87"/>
    </row>
    <row r="43" spans="1:13" ht="15.75" x14ac:dyDescent="0.25">
      <c r="A43" s="88"/>
      <c r="B43" s="89"/>
      <c r="C43" s="14" t="s">
        <v>10</v>
      </c>
      <c r="D43" s="15">
        <v>552591.10386000003</v>
      </c>
      <c r="E43" s="15">
        <v>139865.23374</v>
      </c>
      <c r="F43" s="10">
        <f t="shared" si="15"/>
        <v>0.25310800836821851</v>
      </c>
      <c r="G43" s="91"/>
      <c r="H43" s="91"/>
      <c r="I43" s="91"/>
      <c r="J43" s="91"/>
      <c r="K43" s="94"/>
      <c r="L43" s="94"/>
      <c r="M43" s="87"/>
    </row>
    <row r="44" spans="1:13" ht="198.75" customHeight="1" x14ac:dyDescent="0.25">
      <c r="A44" s="88"/>
      <c r="B44" s="89"/>
      <c r="C44" s="16" t="s">
        <v>11</v>
      </c>
      <c r="D44" s="17">
        <v>187000</v>
      </c>
      <c r="E44" s="17">
        <v>182627.3</v>
      </c>
      <c r="F44" s="18">
        <f t="shared" si="15"/>
        <v>0.97661657754010689</v>
      </c>
      <c r="G44" s="92"/>
      <c r="H44" s="92"/>
      <c r="I44" s="92"/>
      <c r="J44" s="92"/>
      <c r="K44" s="95"/>
      <c r="L44" s="95"/>
      <c r="M44" s="87"/>
    </row>
    <row r="45" spans="1:13" ht="15.75" customHeight="1" x14ac:dyDescent="0.25">
      <c r="A45" s="88">
        <v>8</v>
      </c>
      <c r="B45" s="89" t="s">
        <v>41</v>
      </c>
      <c r="C45" s="12" t="s">
        <v>6</v>
      </c>
      <c r="D45" s="13">
        <f>SUM(D46:D49)</f>
        <v>2579282.2469000001</v>
      </c>
      <c r="E45" s="13">
        <f>SUM(E46:E49)</f>
        <v>1811028.4388000001</v>
      </c>
      <c r="F45" s="11">
        <f>IFERROR(E45/D45,0)</f>
        <v>0.70214434305382722</v>
      </c>
      <c r="G45" s="90">
        <f t="shared" ref="G45" si="16">SUM(H45:J49)</f>
        <v>26</v>
      </c>
      <c r="H45" s="90">
        <v>25</v>
      </c>
      <c r="I45" s="90">
        <v>0</v>
      </c>
      <c r="J45" s="90">
        <v>1</v>
      </c>
      <c r="K45" s="93" t="s">
        <v>42</v>
      </c>
      <c r="L45" s="93" t="s">
        <v>295</v>
      </c>
      <c r="M45" s="87" t="s">
        <v>296</v>
      </c>
    </row>
    <row r="46" spans="1:13" ht="15.75" x14ac:dyDescent="0.25">
      <c r="A46" s="88"/>
      <c r="B46" s="89"/>
      <c r="C46" s="14" t="s">
        <v>8</v>
      </c>
      <c r="D46" s="15">
        <v>2579282.2469000001</v>
      </c>
      <c r="E46" s="15">
        <v>1811028.4388000001</v>
      </c>
      <c r="F46" s="10">
        <f t="shared" ref="F46:F49" si="17">IFERROR(E46/D46,0)</f>
        <v>0.70214434305382722</v>
      </c>
      <c r="G46" s="91"/>
      <c r="H46" s="91"/>
      <c r="I46" s="91"/>
      <c r="J46" s="91"/>
      <c r="K46" s="94"/>
      <c r="L46" s="94"/>
      <c r="M46" s="87"/>
    </row>
    <row r="47" spans="1:13" ht="15.75" x14ac:dyDescent="0.25">
      <c r="A47" s="88"/>
      <c r="B47" s="89"/>
      <c r="C47" s="14" t="s">
        <v>9</v>
      </c>
      <c r="D47" s="15">
        <v>0</v>
      </c>
      <c r="E47" s="15">
        <v>0</v>
      </c>
      <c r="F47" s="10">
        <f t="shared" si="17"/>
        <v>0</v>
      </c>
      <c r="G47" s="91"/>
      <c r="H47" s="91"/>
      <c r="I47" s="91"/>
      <c r="J47" s="91"/>
      <c r="K47" s="94"/>
      <c r="L47" s="94"/>
      <c r="M47" s="87"/>
    </row>
    <row r="48" spans="1:13" ht="15.75" x14ac:dyDescent="0.25">
      <c r="A48" s="88"/>
      <c r="B48" s="89"/>
      <c r="C48" s="14" t="s">
        <v>10</v>
      </c>
      <c r="D48" s="15">
        <v>0</v>
      </c>
      <c r="E48" s="15">
        <v>0</v>
      </c>
      <c r="F48" s="10">
        <f t="shared" si="17"/>
        <v>0</v>
      </c>
      <c r="G48" s="91"/>
      <c r="H48" s="91"/>
      <c r="I48" s="91"/>
      <c r="J48" s="91"/>
      <c r="K48" s="94"/>
      <c r="L48" s="94"/>
      <c r="M48" s="87"/>
    </row>
    <row r="49" spans="1:13" ht="39" customHeight="1" x14ac:dyDescent="0.25">
      <c r="A49" s="88"/>
      <c r="B49" s="89"/>
      <c r="C49" s="16" t="s">
        <v>11</v>
      </c>
      <c r="D49" s="17">
        <v>0</v>
      </c>
      <c r="E49" s="17">
        <v>0</v>
      </c>
      <c r="F49" s="18">
        <f t="shared" si="17"/>
        <v>0</v>
      </c>
      <c r="G49" s="92"/>
      <c r="H49" s="92"/>
      <c r="I49" s="92"/>
      <c r="J49" s="92"/>
      <c r="K49" s="95"/>
      <c r="L49" s="95"/>
      <c r="M49" s="87"/>
    </row>
    <row r="50" spans="1:13" ht="15.75" customHeight="1" x14ac:dyDescent="0.25">
      <c r="A50" s="88">
        <v>9</v>
      </c>
      <c r="B50" s="89" t="s">
        <v>43</v>
      </c>
      <c r="C50" s="12" t="s">
        <v>6</v>
      </c>
      <c r="D50" s="13">
        <f>SUM(D51:D54)</f>
        <v>953392.46109999984</v>
      </c>
      <c r="E50" s="13">
        <f>SUM(E51:E54)</f>
        <v>603696.10522999999</v>
      </c>
      <c r="F50" s="11">
        <f>IFERROR(E50/D50,0)</f>
        <v>0.63320838989378081</v>
      </c>
      <c r="G50" s="90">
        <f t="shared" ref="G50" si="18">SUM(H50:J54)</f>
        <v>43</v>
      </c>
      <c r="H50" s="90">
        <v>37</v>
      </c>
      <c r="I50" s="90">
        <v>3</v>
      </c>
      <c r="J50" s="90">
        <v>3</v>
      </c>
      <c r="K50" s="93" t="s">
        <v>56</v>
      </c>
      <c r="L50" s="93" t="s">
        <v>297</v>
      </c>
      <c r="M50" s="87" t="s">
        <v>298</v>
      </c>
    </row>
    <row r="51" spans="1:13" ht="15.75" x14ac:dyDescent="0.25">
      <c r="A51" s="88"/>
      <c r="B51" s="89"/>
      <c r="C51" s="14" t="s">
        <v>8</v>
      </c>
      <c r="D51" s="15">
        <v>548046.45266999991</v>
      </c>
      <c r="E51" s="15">
        <v>351909.57149</v>
      </c>
      <c r="F51" s="10">
        <f t="shared" ref="F51:F54" si="19">IFERROR(E51/D51,0)</f>
        <v>0.64211632020524811</v>
      </c>
      <c r="G51" s="91"/>
      <c r="H51" s="91"/>
      <c r="I51" s="91"/>
      <c r="J51" s="91"/>
      <c r="K51" s="94"/>
      <c r="L51" s="94"/>
      <c r="M51" s="87"/>
    </row>
    <row r="52" spans="1:13" ht="15.75" x14ac:dyDescent="0.25">
      <c r="A52" s="88"/>
      <c r="B52" s="89"/>
      <c r="C52" s="14" t="s">
        <v>9</v>
      </c>
      <c r="D52" s="15">
        <v>366450.30842999998</v>
      </c>
      <c r="E52" s="15">
        <v>251786.53373999998</v>
      </c>
      <c r="F52" s="10">
        <f t="shared" si="19"/>
        <v>0.68709597985806226</v>
      </c>
      <c r="G52" s="91"/>
      <c r="H52" s="91"/>
      <c r="I52" s="91"/>
      <c r="J52" s="91"/>
      <c r="K52" s="94"/>
      <c r="L52" s="94"/>
      <c r="M52" s="87"/>
    </row>
    <row r="53" spans="1:13" ht="15.75" x14ac:dyDescent="0.25">
      <c r="A53" s="88"/>
      <c r="B53" s="89"/>
      <c r="C53" s="14" t="s">
        <v>10</v>
      </c>
      <c r="D53" s="15">
        <v>1259.2</v>
      </c>
      <c r="E53" s="15">
        <v>0</v>
      </c>
      <c r="F53" s="10">
        <f t="shared" si="19"/>
        <v>0</v>
      </c>
      <c r="G53" s="91"/>
      <c r="H53" s="91"/>
      <c r="I53" s="91"/>
      <c r="J53" s="91"/>
      <c r="K53" s="94"/>
      <c r="L53" s="94"/>
      <c r="M53" s="87"/>
    </row>
    <row r="54" spans="1:13" ht="40.5" customHeight="1" x14ac:dyDescent="0.25">
      <c r="A54" s="88"/>
      <c r="B54" s="89"/>
      <c r="C54" s="16" t="s">
        <v>11</v>
      </c>
      <c r="D54" s="17">
        <v>37636.499999999993</v>
      </c>
      <c r="E54" s="17">
        <v>0</v>
      </c>
      <c r="F54" s="18">
        <f t="shared" si="19"/>
        <v>0</v>
      </c>
      <c r="G54" s="92"/>
      <c r="H54" s="92"/>
      <c r="I54" s="92"/>
      <c r="J54" s="92"/>
      <c r="K54" s="95"/>
      <c r="L54" s="95"/>
      <c r="M54" s="87"/>
    </row>
    <row r="55" spans="1:13" ht="15.75" customHeight="1" x14ac:dyDescent="0.25">
      <c r="A55" s="88">
        <v>10</v>
      </c>
      <c r="B55" s="89" t="s">
        <v>44</v>
      </c>
      <c r="C55" s="12" t="s">
        <v>6</v>
      </c>
      <c r="D55" s="13">
        <f>SUM(D56:D59)</f>
        <v>874494.02174999996</v>
      </c>
      <c r="E55" s="13">
        <f>SUM(E56:E59)</f>
        <v>654800.8805300002</v>
      </c>
      <c r="F55" s="11">
        <f>IFERROR(E55/D55,0)</f>
        <v>0.74877685180699205</v>
      </c>
      <c r="G55" s="90">
        <f t="shared" ref="G55" si="20">SUM(H55:J59)</f>
        <v>24</v>
      </c>
      <c r="H55" s="90">
        <v>12</v>
      </c>
      <c r="I55" s="90">
        <v>12</v>
      </c>
      <c r="J55" s="90">
        <v>0</v>
      </c>
      <c r="K55" s="93" t="s">
        <v>57</v>
      </c>
      <c r="L55" s="93" t="s">
        <v>299</v>
      </c>
      <c r="M55" s="87" t="s">
        <v>300</v>
      </c>
    </row>
    <row r="56" spans="1:13" ht="15.75" x14ac:dyDescent="0.25">
      <c r="A56" s="88"/>
      <c r="B56" s="89"/>
      <c r="C56" s="14" t="s">
        <v>8</v>
      </c>
      <c r="D56" s="15">
        <v>656364.22174999991</v>
      </c>
      <c r="E56" s="15">
        <v>445727.83109126805</v>
      </c>
      <c r="F56" s="10">
        <f t="shared" ref="F56:F59" si="21">IFERROR(E56/D56,0)</f>
        <v>0.67908611761754378</v>
      </c>
      <c r="G56" s="91"/>
      <c r="H56" s="91"/>
      <c r="I56" s="91"/>
      <c r="J56" s="91"/>
      <c r="K56" s="94"/>
      <c r="L56" s="94"/>
      <c r="M56" s="87"/>
    </row>
    <row r="57" spans="1:13" ht="15.75" x14ac:dyDescent="0.25">
      <c r="A57" s="88"/>
      <c r="B57" s="89"/>
      <c r="C57" s="14" t="s">
        <v>9</v>
      </c>
      <c r="D57" s="15">
        <v>118620.8</v>
      </c>
      <c r="E57" s="15">
        <v>95479.46796873206</v>
      </c>
      <c r="F57" s="10">
        <f t="shared" si="21"/>
        <v>0.80491337074722191</v>
      </c>
      <c r="G57" s="91"/>
      <c r="H57" s="91"/>
      <c r="I57" s="91"/>
      <c r="J57" s="91"/>
      <c r="K57" s="94"/>
      <c r="L57" s="94"/>
      <c r="M57" s="87"/>
    </row>
    <row r="58" spans="1:13" ht="15.75" x14ac:dyDescent="0.25">
      <c r="A58" s="88"/>
      <c r="B58" s="89"/>
      <c r="C58" s="14" t="s">
        <v>10</v>
      </c>
      <c r="D58" s="15">
        <v>12090.5</v>
      </c>
      <c r="E58" s="15">
        <v>7257.2108799999996</v>
      </c>
      <c r="F58" s="10">
        <f t="shared" si="21"/>
        <v>0.6002407576196187</v>
      </c>
      <c r="G58" s="91"/>
      <c r="H58" s="91"/>
      <c r="I58" s="91"/>
      <c r="J58" s="91"/>
      <c r="K58" s="94"/>
      <c r="L58" s="94"/>
      <c r="M58" s="87"/>
    </row>
    <row r="59" spans="1:13" ht="75" customHeight="1" x14ac:dyDescent="0.25">
      <c r="A59" s="88"/>
      <c r="B59" s="89"/>
      <c r="C59" s="16" t="s">
        <v>11</v>
      </c>
      <c r="D59" s="17">
        <v>87418.5</v>
      </c>
      <c r="E59" s="17">
        <v>106336.37059000001</v>
      </c>
      <c r="F59" s="18">
        <f t="shared" si="21"/>
        <v>1.2164058018611621</v>
      </c>
      <c r="G59" s="92"/>
      <c r="H59" s="92"/>
      <c r="I59" s="92"/>
      <c r="J59" s="92"/>
      <c r="K59" s="95"/>
      <c r="L59" s="95"/>
      <c r="M59" s="87"/>
    </row>
    <row r="60" spans="1:13" ht="36.75" customHeight="1" x14ac:dyDescent="0.25">
      <c r="A60" s="88">
        <v>11</v>
      </c>
      <c r="B60" s="89" t="s">
        <v>17</v>
      </c>
      <c r="C60" s="12" t="s">
        <v>6</v>
      </c>
      <c r="D60" s="13">
        <f>SUM(D61:D64)</f>
        <v>3763344.1253200001</v>
      </c>
      <c r="E60" s="13">
        <f>SUM(E61:E64)</f>
        <v>636747.7525099999</v>
      </c>
      <c r="F60" s="11">
        <f>IFERROR(E60/D60,0)</f>
        <v>0.16919732325989634</v>
      </c>
      <c r="G60" s="90">
        <f t="shared" ref="G60" si="22">SUM(H60:J64)</f>
        <v>50</v>
      </c>
      <c r="H60" s="90">
        <v>20</v>
      </c>
      <c r="I60" s="90">
        <v>23</v>
      </c>
      <c r="J60" s="90">
        <v>7</v>
      </c>
      <c r="K60" s="93" t="s">
        <v>18</v>
      </c>
      <c r="L60" s="93" t="s">
        <v>276</v>
      </c>
      <c r="M60" s="87" t="s">
        <v>49</v>
      </c>
    </row>
    <row r="61" spans="1:13" ht="15.75" x14ac:dyDescent="0.25">
      <c r="A61" s="88"/>
      <c r="B61" s="89"/>
      <c r="C61" s="14" t="s">
        <v>8</v>
      </c>
      <c r="D61" s="15">
        <v>2368994.6153199999</v>
      </c>
      <c r="E61" s="15">
        <v>419412.43248039996</v>
      </c>
      <c r="F61" s="10">
        <f t="shared" ref="F61:F64" si="23">IFERROR(E61/D61,0)</f>
        <v>0.17704237475598755</v>
      </c>
      <c r="G61" s="91"/>
      <c r="H61" s="91"/>
      <c r="I61" s="91"/>
      <c r="J61" s="91"/>
      <c r="K61" s="94"/>
      <c r="L61" s="94"/>
      <c r="M61" s="87"/>
    </row>
    <row r="62" spans="1:13" ht="15.75" x14ac:dyDescent="0.25">
      <c r="A62" s="88"/>
      <c r="B62" s="89"/>
      <c r="C62" s="14" t="s">
        <v>9</v>
      </c>
      <c r="D62" s="15">
        <v>94252.7</v>
      </c>
      <c r="E62" s="15">
        <v>80140.556029600004</v>
      </c>
      <c r="F62" s="10">
        <f t="shared" si="23"/>
        <v>0.85027331874418455</v>
      </c>
      <c r="G62" s="91"/>
      <c r="H62" s="91"/>
      <c r="I62" s="91"/>
      <c r="J62" s="91"/>
      <c r="K62" s="94"/>
      <c r="L62" s="94"/>
      <c r="M62" s="87"/>
    </row>
    <row r="63" spans="1:13" ht="15.75" x14ac:dyDescent="0.25">
      <c r="A63" s="88"/>
      <c r="B63" s="89"/>
      <c r="C63" s="14" t="s">
        <v>10</v>
      </c>
      <c r="D63" s="15">
        <v>0</v>
      </c>
      <c r="E63" s="15">
        <v>0</v>
      </c>
      <c r="F63" s="10">
        <f t="shared" si="23"/>
        <v>0</v>
      </c>
      <c r="G63" s="91"/>
      <c r="H63" s="91"/>
      <c r="I63" s="91"/>
      <c r="J63" s="91"/>
      <c r="K63" s="94"/>
      <c r="L63" s="94"/>
      <c r="M63" s="87"/>
    </row>
    <row r="64" spans="1:13" ht="37.5" customHeight="1" x14ac:dyDescent="0.25">
      <c r="A64" s="88"/>
      <c r="B64" s="89"/>
      <c r="C64" s="16" t="s">
        <v>11</v>
      </c>
      <c r="D64" s="17">
        <v>1300096.81</v>
      </c>
      <c r="E64" s="17">
        <v>137194.764</v>
      </c>
      <c r="F64" s="18">
        <f t="shared" si="23"/>
        <v>0.10552657536326082</v>
      </c>
      <c r="G64" s="92"/>
      <c r="H64" s="92"/>
      <c r="I64" s="92"/>
      <c r="J64" s="92"/>
      <c r="K64" s="95"/>
      <c r="L64" s="95"/>
      <c r="M64" s="87"/>
    </row>
    <row r="65" spans="1:13" ht="15.75" customHeight="1" x14ac:dyDescent="0.25">
      <c r="A65" s="88">
        <v>12</v>
      </c>
      <c r="B65" s="89" t="s">
        <v>20</v>
      </c>
      <c r="C65" s="12" t="s">
        <v>6</v>
      </c>
      <c r="D65" s="13">
        <f>SUM(D66:D69)</f>
        <v>1973091.78844</v>
      </c>
      <c r="E65" s="13">
        <f>SUM(E66:E69)</f>
        <v>1095682.8271999999</v>
      </c>
      <c r="F65" s="11">
        <f>IFERROR(E65/D65,0)</f>
        <v>0.55531264871680786</v>
      </c>
      <c r="G65" s="90">
        <f t="shared" ref="G65" si="24">SUM(H65:J69)</f>
        <v>22</v>
      </c>
      <c r="H65" s="90">
        <v>18</v>
      </c>
      <c r="I65" s="90">
        <v>2</v>
      </c>
      <c r="J65" s="90">
        <v>2</v>
      </c>
      <c r="K65" s="93" t="s">
        <v>22</v>
      </c>
      <c r="L65" s="93" t="s">
        <v>275</v>
      </c>
      <c r="M65" s="96" t="s">
        <v>277</v>
      </c>
    </row>
    <row r="66" spans="1:13" ht="15.75" x14ac:dyDescent="0.25">
      <c r="A66" s="88"/>
      <c r="B66" s="89"/>
      <c r="C66" s="14" t="s">
        <v>8</v>
      </c>
      <c r="D66" s="15">
        <v>1960863.78844</v>
      </c>
      <c r="E66" s="15">
        <v>1095682.8271999999</v>
      </c>
      <c r="F66" s="10">
        <f t="shared" ref="F66:F69" si="25">IFERROR(E66/D66,0)</f>
        <v>0.55877559352130723</v>
      </c>
      <c r="G66" s="91"/>
      <c r="H66" s="91"/>
      <c r="I66" s="91"/>
      <c r="J66" s="91"/>
      <c r="K66" s="94"/>
      <c r="L66" s="94"/>
      <c r="M66" s="96"/>
    </row>
    <row r="67" spans="1:13" ht="15.75" x14ac:dyDescent="0.25">
      <c r="A67" s="88"/>
      <c r="B67" s="89"/>
      <c r="C67" s="14" t="s">
        <v>9</v>
      </c>
      <c r="D67" s="15">
        <v>11966.7</v>
      </c>
      <c r="E67" s="15">
        <v>0</v>
      </c>
      <c r="F67" s="10">
        <f t="shared" si="25"/>
        <v>0</v>
      </c>
      <c r="G67" s="91"/>
      <c r="H67" s="91"/>
      <c r="I67" s="91"/>
      <c r="J67" s="91"/>
      <c r="K67" s="94"/>
      <c r="L67" s="94"/>
      <c r="M67" s="96"/>
    </row>
    <row r="68" spans="1:13" ht="15.75" x14ac:dyDescent="0.25">
      <c r="A68" s="88"/>
      <c r="B68" s="89"/>
      <c r="C68" s="14" t="s">
        <v>10</v>
      </c>
      <c r="D68" s="15">
        <v>261.3</v>
      </c>
      <c r="E68" s="15">
        <v>0</v>
      </c>
      <c r="F68" s="10">
        <f t="shared" si="25"/>
        <v>0</v>
      </c>
      <c r="G68" s="91"/>
      <c r="H68" s="91"/>
      <c r="I68" s="91"/>
      <c r="J68" s="91"/>
      <c r="K68" s="94"/>
      <c r="L68" s="94"/>
      <c r="M68" s="96"/>
    </row>
    <row r="69" spans="1:13" ht="82.5" customHeight="1" x14ac:dyDescent="0.25">
      <c r="A69" s="88"/>
      <c r="B69" s="89"/>
      <c r="C69" s="16" t="s">
        <v>11</v>
      </c>
      <c r="D69" s="17">
        <v>0</v>
      </c>
      <c r="E69" s="17">
        <v>0</v>
      </c>
      <c r="F69" s="18">
        <f t="shared" si="25"/>
        <v>0</v>
      </c>
      <c r="G69" s="92"/>
      <c r="H69" s="92"/>
      <c r="I69" s="92"/>
      <c r="J69" s="92"/>
      <c r="K69" s="95"/>
      <c r="L69" s="95"/>
      <c r="M69" s="96"/>
    </row>
    <row r="70" spans="1:13" ht="15.75" customHeight="1" x14ac:dyDescent="0.25">
      <c r="A70" s="88">
        <v>13</v>
      </c>
      <c r="B70" s="89" t="s">
        <v>21</v>
      </c>
      <c r="C70" s="12" t="s">
        <v>6</v>
      </c>
      <c r="D70" s="13">
        <f>SUM(D71:D74)</f>
        <v>12869678.80476</v>
      </c>
      <c r="E70" s="13">
        <f>SUM(E71:E74)</f>
        <v>10317371.761200001</v>
      </c>
      <c r="F70" s="11">
        <f>IFERROR(E70/D70,0)</f>
        <v>0.80168059496434374</v>
      </c>
      <c r="G70" s="90">
        <f t="shared" ref="G70" si="26">SUM(H70:J74)</f>
        <v>16</v>
      </c>
      <c r="H70" s="90">
        <v>9</v>
      </c>
      <c r="I70" s="90">
        <v>1</v>
      </c>
      <c r="J70" s="90">
        <v>6</v>
      </c>
      <c r="K70" s="93" t="s">
        <v>23</v>
      </c>
      <c r="L70" s="93" t="s">
        <v>51</v>
      </c>
      <c r="M70" s="96" t="s">
        <v>49</v>
      </c>
    </row>
    <row r="71" spans="1:13" ht="15.75" x14ac:dyDescent="0.25">
      <c r="A71" s="88"/>
      <c r="B71" s="89"/>
      <c r="C71" s="14" t="s">
        <v>8</v>
      </c>
      <c r="D71" s="15">
        <v>11132687.80476</v>
      </c>
      <c r="E71" s="15">
        <v>9014630.7612000015</v>
      </c>
      <c r="F71" s="10">
        <f t="shared" ref="F71:F74" si="27">IFERROR(E71/D71,0)</f>
        <v>0.80974432403876617</v>
      </c>
      <c r="G71" s="91"/>
      <c r="H71" s="91"/>
      <c r="I71" s="91"/>
      <c r="J71" s="91"/>
      <c r="K71" s="94"/>
      <c r="L71" s="94"/>
      <c r="M71" s="96"/>
    </row>
    <row r="72" spans="1:13" ht="15.75" x14ac:dyDescent="0.25">
      <c r="A72" s="88"/>
      <c r="B72" s="89"/>
      <c r="C72" s="14" t="s">
        <v>9</v>
      </c>
      <c r="D72" s="15">
        <v>1736991</v>
      </c>
      <c r="E72" s="15">
        <v>1302741</v>
      </c>
      <c r="F72" s="10">
        <f t="shared" si="27"/>
        <v>0.74999870465650076</v>
      </c>
      <c r="G72" s="91"/>
      <c r="H72" s="91"/>
      <c r="I72" s="91"/>
      <c r="J72" s="91"/>
      <c r="K72" s="94"/>
      <c r="L72" s="94"/>
      <c r="M72" s="96"/>
    </row>
    <row r="73" spans="1:13" ht="15.75" x14ac:dyDescent="0.25">
      <c r="A73" s="88"/>
      <c r="B73" s="89"/>
      <c r="C73" s="14" t="s">
        <v>10</v>
      </c>
      <c r="D73" s="15">
        <v>0</v>
      </c>
      <c r="E73" s="15">
        <v>0</v>
      </c>
      <c r="F73" s="10">
        <f t="shared" si="27"/>
        <v>0</v>
      </c>
      <c r="G73" s="91"/>
      <c r="H73" s="91"/>
      <c r="I73" s="91"/>
      <c r="J73" s="91"/>
      <c r="K73" s="94"/>
      <c r="L73" s="94"/>
      <c r="M73" s="96"/>
    </row>
    <row r="74" spans="1:13" ht="33.75" customHeight="1" x14ac:dyDescent="0.25">
      <c r="A74" s="88"/>
      <c r="B74" s="89"/>
      <c r="C74" s="16" t="s">
        <v>11</v>
      </c>
      <c r="D74" s="17">
        <v>0</v>
      </c>
      <c r="E74" s="17">
        <v>0</v>
      </c>
      <c r="F74" s="18">
        <f t="shared" si="27"/>
        <v>0</v>
      </c>
      <c r="G74" s="92"/>
      <c r="H74" s="92"/>
      <c r="I74" s="92"/>
      <c r="J74" s="92"/>
      <c r="K74" s="95"/>
      <c r="L74" s="95"/>
      <c r="M74" s="96"/>
    </row>
    <row r="75" spans="1:13" ht="15.75" customHeight="1" x14ac:dyDescent="0.25">
      <c r="A75" s="88">
        <v>14</v>
      </c>
      <c r="B75" s="89" t="s">
        <v>25</v>
      </c>
      <c r="C75" s="12" t="s">
        <v>6</v>
      </c>
      <c r="D75" s="13">
        <f>SUM(D76:D79)</f>
        <v>3239247.9000000004</v>
      </c>
      <c r="E75" s="13">
        <f>SUM(E76:E79)</f>
        <v>1989289.1768199999</v>
      </c>
      <c r="F75" s="11">
        <f>IFERROR(E75/D75,0)</f>
        <v>0.61412069660367752</v>
      </c>
      <c r="G75" s="90">
        <f t="shared" ref="G75" si="28">SUM(H75:J79)</f>
        <v>86</v>
      </c>
      <c r="H75" s="90">
        <v>42</v>
      </c>
      <c r="I75" s="90">
        <v>23</v>
      </c>
      <c r="J75" s="90">
        <v>21</v>
      </c>
      <c r="K75" s="93" t="s">
        <v>26</v>
      </c>
      <c r="L75" s="93" t="s">
        <v>273</v>
      </c>
      <c r="M75" s="96" t="s">
        <v>274</v>
      </c>
    </row>
    <row r="76" spans="1:13" ht="15.75" x14ac:dyDescent="0.25">
      <c r="A76" s="88"/>
      <c r="B76" s="89"/>
      <c r="C76" s="14" t="s">
        <v>8</v>
      </c>
      <c r="D76" s="15">
        <v>3146532.2</v>
      </c>
      <c r="E76" s="15">
        <v>1932561.0768199998</v>
      </c>
      <c r="F76" s="10">
        <f t="shared" ref="F76:F79" si="29">IFERROR(E76/D76,0)</f>
        <v>0.61418760526906402</v>
      </c>
      <c r="G76" s="91"/>
      <c r="H76" s="91"/>
      <c r="I76" s="91"/>
      <c r="J76" s="91"/>
      <c r="K76" s="94"/>
      <c r="L76" s="94"/>
      <c r="M76" s="96"/>
    </row>
    <row r="77" spans="1:13" ht="15.75" x14ac:dyDescent="0.25">
      <c r="A77" s="88"/>
      <c r="B77" s="89"/>
      <c r="C77" s="14" t="s">
        <v>9</v>
      </c>
      <c r="D77" s="15">
        <v>85476.7</v>
      </c>
      <c r="E77" s="15">
        <v>49728.100000000006</v>
      </c>
      <c r="F77" s="10">
        <f t="shared" si="29"/>
        <v>0.58177374652975611</v>
      </c>
      <c r="G77" s="91"/>
      <c r="H77" s="91"/>
      <c r="I77" s="91"/>
      <c r="J77" s="91"/>
      <c r="K77" s="94"/>
      <c r="L77" s="94"/>
      <c r="M77" s="96"/>
    </row>
    <row r="78" spans="1:13" ht="15.75" x14ac:dyDescent="0.25">
      <c r="A78" s="88"/>
      <c r="B78" s="89"/>
      <c r="C78" s="14" t="s">
        <v>10</v>
      </c>
      <c r="D78" s="15">
        <v>239</v>
      </c>
      <c r="E78" s="15">
        <v>0</v>
      </c>
      <c r="F78" s="10">
        <f t="shared" si="29"/>
        <v>0</v>
      </c>
      <c r="G78" s="91"/>
      <c r="H78" s="91"/>
      <c r="I78" s="91"/>
      <c r="J78" s="91"/>
      <c r="K78" s="94"/>
      <c r="L78" s="94"/>
      <c r="M78" s="96"/>
    </row>
    <row r="79" spans="1:13" ht="106.5" customHeight="1" x14ac:dyDescent="0.25">
      <c r="A79" s="88"/>
      <c r="B79" s="89"/>
      <c r="C79" s="16" t="s">
        <v>11</v>
      </c>
      <c r="D79" s="17">
        <v>7000</v>
      </c>
      <c r="E79" s="17">
        <v>7000</v>
      </c>
      <c r="F79" s="18">
        <f t="shared" si="29"/>
        <v>1</v>
      </c>
      <c r="G79" s="92"/>
      <c r="H79" s="92"/>
      <c r="I79" s="92"/>
      <c r="J79" s="92"/>
      <c r="K79" s="95"/>
      <c r="L79" s="95"/>
      <c r="M79" s="96"/>
    </row>
    <row r="80" spans="1:13" ht="15.75" customHeight="1" x14ac:dyDescent="0.25">
      <c r="A80" s="88">
        <v>15</v>
      </c>
      <c r="B80" s="89" t="s">
        <v>45</v>
      </c>
      <c r="C80" s="12" t="s">
        <v>6</v>
      </c>
      <c r="D80" s="13">
        <f>SUM(D81:D84)</f>
        <v>15079669.534717301</v>
      </c>
      <c r="E80" s="13">
        <f>SUM(E81:E84)</f>
        <v>5632664.79323</v>
      </c>
      <c r="F80" s="11">
        <f>IFERROR(E80/D80,0)</f>
        <v>0.37352707101850929</v>
      </c>
      <c r="G80" s="90">
        <f t="shared" ref="G80" si="30">SUM(H80:J84)</f>
        <v>28</v>
      </c>
      <c r="H80" s="90">
        <v>21</v>
      </c>
      <c r="I80" s="90">
        <v>5</v>
      </c>
      <c r="J80" s="90">
        <v>2</v>
      </c>
      <c r="K80" s="93" t="s">
        <v>58</v>
      </c>
      <c r="L80" s="93" t="s">
        <v>267</v>
      </c>
      <c r="M80" s="87" t="s">
        <v>50</v>
      </c>
    </row>
    <row r="81" spans="1:13" ht="15.75" x14ac:dyDescent="0.25">
      <c r="A81" s="88"/>
      <c r="B81" s="89"/>
      <c r="C81" s="14" t="s">
        <v>8</v>
      </c>
      <c r="D81" s="15">
        <v>13644998.363850001</v>
      </c>
      <c r="E81" s="15">
        <v>4831827.0285900002</v>
      </c>
      <c r="F81" s="10">
        <f t="shared" ref="F81:F84" si="31">IFERROR(E81/D81,0)</f>
        <v>0.35410975507267684</v>
      </c>
      <c r="G81" s="91"/>
      <c r="H81" s="91"/>
      <c r="I81" s="91"/>
      <c r="J81" s="91"/>
      <c r="K81" s="94"/>
      <c r="L81" s="94"/>
      <c r="M81" s="87"/>
    </row>
    <row r="82" spans="1:13" ht="15.75" x14ac:dyDescent="0.25">
      <c r="A82" s="88"/>
      <c r="B82" s="89"/>
      <c r="C82" s="14" t="s">
        <v>9</v>
      </c>
      <c r="D82" s="15">
        <v>1193812.5</v>
      </c>
      <c r="E82" s="15">
        <v>744084.26318000001</v>
      </c>
      <c r="F82" s="10">
        <f t="shared" si="31"/>
        <v>0.62328402758389612</v>
      </c>
      <c r="G82" s="91"/>
      <c r="H82" s="91"/>
      <c r="I82" s="91"/>
      <c r="J82" s="91"/>
      <c r="K82" s="94"/>
      <c r="L82" s="94"/>
      <c r="M82" s="87"/>
    </row>
    <row r="83" spans="1:13" ht="15.75" x14ac:dyDescent="0.25">
      <c r="A83" s="88"/>
      <c r="B83" s="89"/>
      <c r="C83" s="14" t="s">
        <v>10</v>
      </c>
      <c r="D83" s="15">
        <v>240858.67086730001</v>
      </c>
      <c r="E83" s="15">
        <v>56753.501459999999</v>
      </c>
      <c r="F83" s="10">
        <f t="shared" si="31"/>
        <v>0.23562988725146658</v>
      </c>
      <c r="G83" s="91"/>
      <c r="H83" s="91"/>
      <c r="I83" s="91"/>
      <c r="J83" s="91"/>
      <c r="K83" s="94"/>
      <c r="L83" s="94"/>
      <c r="M83" s="87"/>
    </row>
    <row r="84" spans="1:13" ht="121.5" customHeight="1" x14ac:dyDescent="0.25">
      <c r="A84" s="88"/>
      <c r="B84" s="89"/>
      <c r="C84" s="16" t="s">
        <v>11</v>
      </c>
      <c r="D84" s="17">
        <v>0</v>
      </c>
      <c r="E84" s="17">
        <v>0</v>
      </c>
      <c r="F84" s="18">
        <f t="shared" si="31"/>
        <v>0</v>
      </c>
      <c r="G84" s="92"/>
      <c r="H84" s="92"/>
      <c r="I84" s="92"/>
      <c r="J84" s="92"/>
      <c r="K84" s="95"/>
      <c r="L84" s="95"/>
      <c r="M84" s="87"/>
    </row>
    <row r="85" spans="1:13" ht="15.75" customHeight="1" x14ac:dyDescent="0.25">
      <c r="A85" s="88">
        <v>16</v>
      </c>
      <c r="B85" s="89" t="s">
        <v>46</v>
      </c>
      <c r="C85" s="12" t="s">
        <v>6</v>
      </c>
      <c r="D85" s="13">
        <f>SUM(D86:D89)</f>
        <v>2585096.9300000002</v>
      </c>
      <c r="E85" s="13">
        <f>SUM(E86:E89)</f>
        <v>1348150.14386</v>
      </c>
      <c r="F85" s="11">
        <f>IFERROR(E85/D85,0)</f>
        <v>0.52150854701606875</v>
      </c>
      <c r="G85" s="90">
        <f t="shared" ref="G85" si="32">SUM(H85:J89)</f>
        <v>9</v>
      </c>
      <c r="H85" s="90">
        <v>3</v>
      </c>
      <c r="I85" s="90">
        <v>3</v>
      </c>
      <c r="J85" s="90">
        <v>3</v>
      </c>
      <c r="K85" s="93" t="s">
        <v>53</v>
      </c>
      <c r="L85" s="93" t="s">
        <v>272</v>
      </c>
      <c r="M85" s="87" t="s">
        <v>54</v>
      </c>
    </row>
    <row r="86" spans="1:13" ht="15.75" x14ac:dyDescent="0.25">
      <c r="A86" s="88"/>
      <c r="B86" s="89"/>
      <c r="C86" s="14" t="s">
        <v>8</v>
      </c>
      <c r="D86" s="15">
        <v>1462991.08</v>
      </c>
      <c r="E86" s="15">
        <v>711969.65635999991</v>
      </c>
      <c r="F86" s="10">
        <f t="shared" ref="F86:F89" si="33">IFERROR(E86/D86,0)</f>
        <v>0.48665344997182064</v>
      </c>
      <c r="G86" s="91"/>
      <c r="H86" s="91"/>
      <c r="I86" s="91"/>
      <c r="J86" s="91"/>
      <c r="K86" s="94"/>
      <c r="L86" s="94"/>
      <c r="M86" s="87"/>
    </row>
    <row r="87" spans="1:13" ht="15.75" x14ac:dyDescent="0.25">
      <c r="A87" s="88"/>
      <c r="B87" s="89"/>
      <c r="C87" s="14" t="s">
        <v>9</v>
      </c>
      <c r="D87" s="15">
        <v>403042.6</v>
      </c>
      <c r="E87" s="15">
        <v>198324.89947</v>
      </c>
      <c r="F87" s="10">
        <f t="shared" si="33"/>
        <v>0.49206932336681042</v>
      </c>
      <c r="G87" s="91"/>
      <c r="H87" s="91"/>
      <c r="I87" s="91"/>
      <c r="J87" s="91"/>
      <c r="K87" s="94"/>
      <c r="L87" s="94"/>
      <c r="M87" s="87"/>
    </row>
    <row r="88" spans="1:13" ht="15.75" x14ac:dyDescent="0.25">
      <c r="A88" s="88"/>
      <c r="B88" s="89"/>
      <c r="C88" s="14" t="s">
        <v>10</v>
      </c>
      <c r="D88" s="15">
        <v>719063.25</v>
      </c>
      <c r="E88" s="15">
        <v>437855.58802999998</v>
      </c>
      <c r="F88" s="10">
        <f t="shared" si="33"/>
        <v>0.60892499794698174</v>
      </c>
      <c r="G88" s="91"/>
      <c r="H88" s="91"/>
      <c r="I88" s="91"/>
      <c r="J88" s="91"/>
      <c r="K88" s="94"/>
      <c r="L88" s="94"/>
      <c r="M88" s="87"/>
    </row>
    <row r="89" spans="1:13" ht="21.75" customHeight="1" x14ac:dyDescent="0.25">
      <c r="A89" s="88"/>
      <c r="B89" s="89"/>
      <c r="C89" s="16" t="s">
        <v>11</v>
      </c>
      <c r="D89" s="17">
        <v>0</v>
      </c>
      <c r="E89" s="17">
        <v>0</v>
      </c>
      <c r="F89" s="18">
        <f t="shared" si="33"/>
        <v>0</v>
      </c>
      <c r="G89" s="92"/>
      <c r="H89" s="92"/>
      <c r="I89" s="92"/>
      <c r="J89" s="92"/>
      <c r="K89" s="95"/>
      <c r="L89" s="95"/>
      <c r="M89" s="87"/>
    </row>
    <row r="90" spans="1:13" ht="15.75" customHeight="1" x14ac:dyDescent="0.25">
      <c r="A90" s="88">
        <v>17</v>
      </c>
      <c r="B90" s="89" t="s">
        <v>47</v>
      </c>
      <c r="C90" s="12" t="s">
        <v>6</v>
      </c>
      <c r="D90" s="13">
        <f>SUM(D91:D94)</f>
        <v>13191996.888669997</v>
      </c>
      <c r="E90" s="13">
        <f>SUM(E91:E94)</f>
        <v>10607847.969999999</v>
      </c>
      <c r="F90" s="11">
        <f>IFERROR(E90/D90,0)</f>
        <v>0.80411237658118262</v>
      </c>
      <c r="G90" s="90">
        <f t="shared" ref="G90" si="34">SUM(H90:J94)</f>
        <v>21</v>
      </c>
      <c r="H90" s="90">
        <v>18</v>
      </c>
      <c r="I90" s="90">
        <v>1</v>
      </c>
      <c r="J90" s="90">
        <v>2</v>
      </c>
      <c r="K90" s="93" t="s">
        <v>52</v>
      </c>
      <c r="L90" s="93" t="s">
        <v>269</v>
      </c>
      <c r="M90" s="87" t="s">
        <v>270</v>
      </c>
    </row>
    <row r="91" spans="1:13" ht="15.75" x14ac:dyDescent="0.25">
      <c r="A91" s="88"/>
      <c r="B91" s="89"/>
      <c r="C91" s="14" t="s">
        <v>8</v>
      </c>
      <c r="D91" s="15">
        <v>9940015.4277299978</v>
      </c>
      <c r="E91" s="15">
        <v>7758278.0699999994</v>
      </c>
      <c r="F91" s="10">
        <f t="shared" ref="F91:F94" si="35">IFERROR(E91/D91,0)</f>
        <v>0.7805096608156632</v>
      </c>
      <c r="G91" s="91"/>
      <c r="H91" s="91"/>
      <c r="I91" s="91"/>
      <c r="J91" s="91"/>
      <c r="K91" s="94"/>
      <c r="L91" s="94"/>
      <c r="M91" s="87"/>
    </row>
    <row r="92" spans="1:13" ht="15.75" x14ac:dyDescent="0.25">
      <c r="A92" s="88"/>
      <c r="B92" s="89"/>
      <c r="C92" s="14" t="s">
        <v>9</v>
      </c>
      <c r="D92" s="15">
        <v>3055733.2</v>
      </c>
      <c r="E92" s="15">
        <v>2838591.4000000004</v>
      </c>
      <c r="F92" s="10">
        <f t="shared" si="35"/>
        <v>0.9289395422349046</v>
      </c>
      <c r="G92" s="91"/>
      <c r="H92" s="91"/>
      <c r="I92" s="91"/>
      <c r="J92" s="91"/>
      <c r="K92" s="94"/>
      <c r="L92" s="94"/>
      <c r="M92" s="87"/>
    </row>
    <row r="93" spans="1:13" ht="15.75" x14ac:dyDescent="0.25">
      <c r="A93" s="88"/>
      <c r="B93" s="89"/>
      <c r="C93" s="14" t="s">
        <v>10</v>
      </c>
      <c r="D93" s="15">
        <v>10961.26566999999</v>
      </c>
      <c r="E93" s="15">
        <v>10978.5</v>
      </c>
      <c r="F93" s="10">
        <f t="shared" si="35"/>
        <v>1.0015722937951572</v>
      </c>
      <c r="G93" s="91"/>
      <c r="H93" s="91"/>
      <c r="I93" s="91"/>
      <c r="J93" s="91"/>
      <c r="K93" s="94"/>
      <c r="L93" s="94"/>
      <c r="M93" s="87"/>
    </row>
    <row r="94" spans="1:13" ht="88.5" customHeight="1" x14ac:dyDescent="0.25">
      <c r="A94" s="88"/>
      <c r="B94" s="89"/>
      <c r="C94" s="16" t="s">
        <v>11</v>
      </c>
      <c r="D94" s="17">
        <v>185286.99526999998</v>
      </c>
      <c r="E94" s="17">
        <v>0</v>
      </c>
      <c r="F94" s="18">
        <f t="shared" si="35"/>
        <v>0</v>
      </c>
      <c r="G94" s="92"/>
      <c r="H94" s="92"/>
      <c r="I94" s="92"/>
      <c r="J94" s="92"/>
      <c r="K94" s="95"/>
      <c r="L94" s="95"/>
      <c r="M94" s="87"/>
    </row>
    <row r="95" spans="1:13" ht="15.75" customHeight="1" x14ac:dyDescent="0.25">
      <c r="A95" s="88">
        <v>18</v>
      </c>
      <c r="B95" s="89" t="s">
        <v>48</v>
      </c>
      <c r="C95" s="12" t="s">
        <v>6</v>
      </c>
      <c r="D95" s="13">
        <f>SUM(D96:D99)</f>
        <v>274926.71999999997</v>
      </c>
      <c r="E95" s="13">
        <f>SUM(E96:E99)</f>
        <v>168602.967</v>
      </c>
      <c r="F95" s="11">
        <f>IFERROR(E95/D95,0)</f>
        <v>0.61326511660998251</v>
      </c>
      <c r="G95" s="90">
        <f t="shared" ref="G95" si="36">SUM(H95:J99)</f>
        <v>10</v>
      </c>
      <c r="H95" s="90">
        <v>8</v>
      </c>
      <c r="I95" s="90">
        <v>1</v>
      </c>
      <c r="J95" s="90">
        <v>1</v>
      </c>
      <c r="K95" s="93" t="s">
        <v>55</v>
      </c>
      <c r="L95" s="93" t="s">
        <v>268</v>
      </c>
      <c r="M95" s="87" t="s">
        <v>271</v>
      </c>
    </row>
    <row r="96" spans="1:13" ht="15.75" x14ac:dyDescent="0.25">
      <c r="A96" s="88"/>
      <c r="B96" s="89"/>
      <c r="C96" s="14" t="s">
        <v>8</v>
      </c>
      <c r="D96" s="15">
        <v>274926.71999999997</v>
      </c>
      <c r="E96" s="15">
        <v>168602.967</v>
      </c>
      <c r="F96" s="10">
        <f t="shared" ref="F96:F99" si="37">IFERROR(E96/D96,0)</f>
        <v>0.61326511660998251</v>
      </c>
      <c r="G96" s="91"/>
      <c r="H96" s="91"/>
      <c r="I96" s="91"/>
      <c r="J96" s="91"/>
      <c r="K96" s="94"/>
      <c r="L96" s="94"/>
      <c r="M96" s="87"/>
    </row>
    <row r="97" spans="1:13" ht="15.75" x14ac:dyDescent="0.25">
      <c r="A97" s="88"/>
      <c r="B97" s="89"/>
      <c r="C97" s="14" t="s">
        <v>9</v>
      </c>
      <c r="D97" s="15">
        <v>0</v>
      </c>
      <c r="E97" s="15">
        <v>0</v>
      </c>
      <c r="F97" s="10">
        <f t="shared" si="37"/>
        <v>0</v>
      </c>
      <c r="G97" s="91"/>
      <c r="H97" s="91"/>
      <c r="I97" s="91"/>
      <c r="J97" s="91"/>
      <c r="K97" s="94"/>
      <c r="L97" s="94"/>
      <c r="M97" s="87"/>
    </row>
    <row r="98" spans="1:13" ht="15.75" x14ac:dyDescent="0.25">
      <c r="A98" s="88"/>
      <c r="B98" s="89"/>
      <c r="C98" s="14" t="s">
        <v>10</v>
      </c>
      <c r="D98" s="15">
        <v>0</v>
      </c>
      <c r="E98" s="15">
        <v>0</v>
      </c>
      <c r="F98" s="10">
        <f t="shared" si="37"/>
        <v>0</v>
      </c>
      <c r="G98" s="91"/>
      <c r="H98" s="91"/>
      <c r="I98" s="91"/>
      <c r="J98" s="91"/>
      <c r="K98" s="94"/>
      <c r="L98" s="94"/>
      <c r="M98" s="87"/>
    </row>
    <row r="99" spans="1:13" ht="43.5" customHeight="1" x14ac:dyDescent="0.25">
      <c r="A99" s="88"/>
      <c r="B99" s="89"/>
      <c r="C99" s="16" t="s">
        <v>11</v>
      </c>
      <c r="D99" s="17">
        <v>0</v>
      </c>
      <c r="E99" s="17">
        <v>0</v>
      </c>
      <c r="F99" s="18">
        <f t="shared" si="37"/>
        <v>0</v>
      </c>
      <c r="G99" s="92"/>
      <c r="H99" s="92"/>
      <c r="I99" s="92"/>
      <c r="J99" s="92"/>
      <c r="K99" s="95"/>
      <c r="L99" s="95"/>
      <c r="M99" s="87"/>
    </row>
    <row r="101" spans="1:13" ht="15.75" x14ac:dyDescent="0.25">
      <c r="A101" s="21" t="s">
        <v>61</v>
      </c>
    </row>
    <row r="102" spans="1:13" ht="15.75" x14ac:dyDescent="0.25">
      <c r="A102" s="86" t="s">
        <v>62</v>
      </c>
      <c r="B102" s="86"/>
      <c r="C102" s="86"/>
      <c r="D102" s="86"/>
      <c r="E102" s="86"/>
      <c r="F102" s="86"/>
      <c r="G102" s="86"/>
      <c r="H102" s="86"/>
      <c r="I102" s="86"/>
      <c r="J102" s="86"/>
      <c r="K102" s="86"/>
      <c r="L102" s="86"/>
      <c r="M102" s="86"/>
    </row>
  </sheetData>
  <mergeCells count="181">
    <mergeCell ref="B35:B39"/>
    <mergeCell ref="G35:G39"/>
    <mergeCell ref="G70:G74"/>
    <mergeCell ref="H70:H74"/>
    <mergeCell ref="I70:I74"/>
    <mergeCell ref="M70:M74"/>
    <mergeCell ref="M35:M39"/>
    <mergeCell ref="L40:L44"/>
    <mergeCell ref="M40:M44"/>
    <mergeCell ref="L35:L39"/>
    <mergeCell ref="L45:L49"/>
    <mergeCell ref="M45:M49"/>
    <mergeCell ref="J70:J74"/>
    <mergeCell ref="J35:J39"/>
    <mergeCell ref="K35:K39"/>
    <mergeCell ref="B40:B44"/>
    <mergeCell ref="G40:G44"/>
    <mergeCell ref="H40:H44"/>
    <mergeCell ref="I40:I44"/>
    <mergeCell ref="J40:J44"/>
    <mergeCell ref="K40:K44"/>
    <mergeCell ref="I45:I49"/>
    <mergeCell ref="J45:J49"/>
    <mergeCell ref="K45:K49"/>
    <mergeCell ref="M3:M4"/>
    <mergeCell ref="A2:M2"/>
    <mergeCell ref="L60:L64"/>
    <mergeCell ref="B65:B69"/>
    <mergeCell ref="B60:B64"/>
    <mergeCell ref="G60:G64"/>
    <mergeCell ref="H60:H64"/>
    <mergeCell ref="I60:I64"/>
    <mergeCell ref="A3:A4"/>
    <mergeCell ref="B3:B4"/>
    <mergeCell ref="C3:E3"/>
    <mergeCell ref="F3:F4"/>
    <mergeCell ref="G3:J3"/>
    <mergeCell ref="K3:K4"/>
    <mergeCell ref="L3:L4"/>
    <mergeCell ref="G45:G49"/>
    <mergeCell ref="H45:H49"/>
    <mergeCell ref="L65:L69"/>
    <mergeCell ref="K65:K69"/>
    <mergeCell ref="G65:G69"/>
    <mergeCell ref="H65:H69"/>
    <mergeCell ref="I65:I69"/>
    <mergeCell ref="J65:J69"/>
    <mergeCell ref="H5:H9"/>
    <mergeCell ref="A50:A54"/>
    <mergeCell ref="K70:K74"/>
    <mergeCell ref="J60:J64"/>
    <mergeCell ref="K60:K64"/>
    <mergeCell ref="I5:I9"/>
    <mergeCell ref="J5:J9"/>
    <mergeCell ref="J25:J29"/>
    <mergeCell ref="K25:K29"/>
    <mergeCell ref="M5:M9"/>
    <mergeCell ref="K5:K9"/>
    <mergeCell ref="L5:L9"/>
    <mergeCell ref="K30:K34"/>
    <mergeCell ref="L30:L34"/>
    <mergeCell ref="L15:L19"/>
    <mergeCell ref="M15:M19"/>
    <mergeCell ref="A20:A24"/>
    <mergeCell ref="B20:B24"/>
    <mergeCell ref="M60:M64"/>
    <mergeCell ref="M65:M69"/>
    <mergeCell ref="A35:A39"/>
    <mergeCell ref="L70:L74"/>
    <mergeCell ref="B70:B74"/>
    <mergeCell ref="A65:A69"/>
    <mergeCell ref="A70:A74"/>
    <mergeCell ref="B85:B89"/>
    <mergeCell ref="G85:G89"/>
    <mergeCell ref="H85:H89"/>
    <mergeCell ref="I85:I89"/>
    <mergeCell ref="J85:J89"/>
    <mergeCell ref="K85:K89"/>
    <mergeCell ref="L85:L89"/>
    <mergeCell ref="A90:A94"/>
    <mergeCell ref="B90:B94"/>
    <mergeCell ref="G90:G94"/>
    <mergeCell ref="H90:H94"/>
    <mergeCell ref="I90:I94"/>
    <mergeCell ref="J90:J94"/>
    <mergeCell ref="K90:K94"/>
    <mergeCell ref="L50:L54"/>
    <mergeCell ref="M50:M54"/>
    <mergeCell ref="A45:A49"/>
    <mergeCell ref="B45:B49"/>
    <mergeCell ref="A10:A14"/>
    <mergeCell ref="B10:B14"/>
    <mergeCell ref="G10:G14"/>
    <mergeCell ref="H10:H14"/>
    <mergeCell ref="I10:I14"/>
    <mergeCell ref="J10:J14"/>
    <mergeCell ref="K10:K14"/>
    <mergeCell ref="L10:L14"/>
    <mergeCell ref="M10:M14"/>
    <mergeCell ref="H35:H39"/>
    <mergeCell ref="I35:I39"/>
    <mergeCell ref="J20:J24"/>
    <mergeCell ref="M25:M29"/>
    <mergeCell ref="A30:A34"/>
    <mergeCell ref="B30:B34"/>
    <mergeCell ref="G30:G34"/>
    <mergeCell ref="H30:H34"/>
    <mergeCell ref="I30:I34"/>
    <mergeCell ref="J30:J34"/>
    <mergeCell ref="A40:A44"/>
    <mergeCell ref="A5:A9"/>
    <mergeCell ref="B5:B9"/>
    <mergeCell ref="G5:G9"/>
    <mergeCell ref="M30:M34"/>
    <mergeCell ref="A25:A29"/>
    <mergeCell ref="B25:B29"/>
    <mergeCell ref="G25:G29"/>
    <mergeCell ref="H25:H29"/>
    <mergeCell ref="I25:I29"/>
    <mergeCell ref="L25:L29"/>
    <mergeCell ref="K20:K24"/>
    <mergeCell ref="L20:L24"/>
    <mergeCell ref="M20:M24"/>
    <mergeCell ref="G20:G24"/>
    <mergeCell ref="H20:H24"/>
    <mergeCell ref="I20:I24"/>
    <mergeCell ref="A15:A19"/>
    <mergeCell ref="B15:B19"/>
    <mergeCell ref="G15:G19"/>
    <mergeCell ref="H15:H19"/>
    <mergeCell ref="I15:I19"/>
    <mergeCell ref="J15:J19"/>
    <mergeCell ref="K15:K19"/>
    <mergeCell ref="B50:B54"/>
    <mergeCell ref="G50:G54"/>
    <mergeCell ref="H50:H54"/>
    <mergeCell ref="I50:I54"/>
    <mergeCell ref="J50:J54"/>
    <mergeCell ref="K50:K54"/>
    <mergeCell ref="H95:H99"/>
    <mergeCell ref="I95:I99"/>
    <mergeCell ref="A85:A89"/>
    <mergeCell ref="A60:A64"/>
    <mergeCell ref="J75:J79"/>
    <mergeCell ref="K75:K79"/>
    <mergeCell ref="A80:A84"/>
    <mergeCell ref="B80:B84"/>
    <mergeCell ref="G80:G84"/>
    <mergeCell ref="H80:H84"/>
    <mergeCell ref="I80:I84"/>
    <mergeCell ref="J80:J84"/>
    <mergeCell ref="A75:A79"/>
    <mergeCell ref="B75:B79"/>
    <mergeCell ref="G75:G79"/>
    <mergeCell ref="H75:H79"/>
    <mergeCell ref="I75:I79"/>
    <mergeCell ref="K80:K84"/>
    <mergeCell ref="A102:M102"/>
    <mergeCell ref="M80:M84"/>
    <mergeCell ref="M85:M89"/>
    <mergeCell ref="M90:M94"/>
    <mergeCell ref="M95:M99"/>
    <mergeCell ref="A55:A59"/>
    <mergeCell ref="B55:B59"/>
    <mergeCell ref="G55:G59"/>
    <mergeCell ref="H55:H59"/>
    <mergeCell ref="I55:I59"/>
    <mergeCell ref="J55:J59"/>
    <mergeCell ref="K55:K59"/>
    <mergeCell ref="L55:L59"/>
    <mergeCell ref="M55:M59"/>
    <mergeCell ref="M75:M79"/>
    <mergeCell ref="J95:J99"/>
    <mergeCell ref="K95:K99"/>
    <mergeCell ref="L95:L99"/>
    <mergeCell ref="A95:A99"/>
    <mergeCell ref="B95:B99"/>
    <mergeCell ref="G95:G99"/>
    <mergeCell ref="L90:L94"/>
    <mergeCell ref="L75:L79"/>
    <mergeCell ref="L80:L84"/>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2"/>
  <sheetViews>
    <sheetView zoomScaleNormal="100" workbookViewId="0">
      <pane ySplit="4" topLeftCell="A5" activePane="bottomLeft" state="frozen"/>
      <selection pane="bottomLeft" activeCell="A5" sqref="A5:E9"/>
    </sheetView>
  </sheetViews>
  <sheetFormatPr defaultRowHeight="15" x14ac:dyDescent="0.25"/>
  <cols>
    <col min="1" max="1" width="6.42578125" customWidth="1"/>
    <col min="2" max="2" width="21" customWidth="1"/>
    <col min="3" max="3" width="16.42578125" customWidth="1"/>
    <col min="4" max="4" width="13" customWidth="1"/>
    <col min="5" max="5" width="13.5703125" customWidth="1"/>
    <col min="6" max="6" width="5" customWidth="1"/>
    <col min="7" max="7" width="12.42578125" customWidth="1"/>
    <col min="8" max="8" width="13.42578125" customWidth="1"/>
    <col min="9" max="9" width="16.42578125" customWidth="1"/>
    <col min="10" max="10" width="13.140625" customWidth="1"/>
    <col min="11" max="11" width="13.42578125" customWidth="1"/>
    <col min="12" max="12" width="10" customWidth="1"/>
    <col min="13" max="13" width="10.140625" customWidth="1"/>
    <col min="14" max="14" width="62.85546875" customWidth="1"/>
  </cols>
  <sheetData>
    <row r="1" spans="1:14" x14ac:dyDescent="0.25">
      <c r="A1" s="22"/>
      <c r="B1" s="22"/>
      <c r="C1" s="22"/>
      <c r="D1" s="22"/>
      <c r="E1" s="22"/>
      <c r="F1" s="22"/>
      <c r="G1" s="22"/>
      <c r="H1" s="22"/>
      <c r="I1" s="22"/>
      <c r="J1" s="22"/>
      <c r="K1" s="22"/>
      <c r="L1" s="22"/>
      <c r="M1" s="22"/>
      <c r="N1" s="23" t="s">
        <v>63</v>
      </c>
    </row>
    <row r="2" spans="1:14" x14ac:dyDescent="0.25">
      <c r="A2" s="306" t="s">
        <v>221</v>
      </c>
      <c r="B2" s="306"/>
      <c r="C2" s="306"/>
      <c r="D2" s="306"/>
      <c r="E2" s="306"/>
      <c r="F2" s="306"/>
      <c r="G2" s="306"/>
      <c r="H2" s="306"/>
      <c r="I2" s="306"/>
      <c r="J2" s="306"/>
      <c r="K2" s="306"/>
      <c r="L2" s="306"/>
      <c r="M2" s="306"/>
      <c r="N2" s="306"/>
    </row>
    <row r="3" spans="1:14" x14ac:dyDescent="0.25">
      <c r="A3" s="307" t="s">
        <v>64</v>
      </c>
      <c r="B3" s="308" t="s">
        <v>262</v>
      </c>
      <c r="C3" s="291" t="s">
        <v>263</v>
      </c>
      <c r="D3" s="291" t="s">
        <v>264</v>
      </c>
      <c r="E3" s="309" t="s">
        <v>65</v>
      </c>
      <c r="F3" s="291" t="s">
        <v>66</v>
      </c>
      <c r="G3" s="309" t="s">
        <v>266</v>
      </c>
      <c r="H3" s="309" t="s">
        <v>265</v>
      </c>
      <c r="I3" s="309"/>
      <c r="J3" s="309"/>
      <c r="K3" s="309"/>
      <c r="L3" s="309"/>
      <c r="M3" s="310" t="s">
        <v>67</v>
      </c>
      <c r="N3" s="291" t="s">
        <v>68</v>
      </c>
    </row>
    <row r="4" spans="1:14" ht="45" x14ac:dyDescent="0.25">
      <c r="A4" s="307"/>
      <c r="B4" s="308"/>
      <c r="C4" s="291"/>
      <c r="D4" s="291"/>
      <c r="E4" s="309"/>
      <c r="F4" s="291"/>
      <c r="G4" s="309"/>
      <c r="H4" s="37" t="s">
        <v>69</v>
      </c>
      <c r="I4" s="37" t="s">
        <v>70</v>
      </c>
      <c r="J4" s="37" t="s">
        <v>71</v>
      </c>
      <c r="K4" s="37" t="s">
        <v>72</v>
      </c>
      <c r="L4" s="24" t="s">
        <v>73</v>
      </c>
      <c r="M4" s="310"/>
      <c r="N4" s="291"/>
    </row>
    <row r="5" spans="1:14" ht="21" x14ac:dyDescent="0.25">
      <c r="A5" s="266" t="s">
        <v>7</v>
      </c>
      <c r="B5" s="292"/>
      <c r="C5" s="292"/>
      <c r="D5" s="292"/>
      <c r="E5" s="293"/>
      <c r="F5" s="78" t="s">
        <v>6</v>
      </c>
      <c r="G5" s="38">
        <f>SUM(G6:G9)</f>
        <v>12416315.14862</v>
      </c>
      <c r="H5" s="38">
        <f t="shared" ref="H5:K5" si="0">SUM(H6:H9)</f>
        <v>16508172.71723</v>
      </c>
      <c r="I5" s="38">
        <f t="shared" si="0"/>
        <v>2048898.3018800002</v>
      </c>
      <c r="J5" s="38">
        <f t="shared" si="0"/>
        <v>1063018.07552</v>
      </c>
      <c r="K5" s="38">
        <f t="shared" si="0"/>
        <v>125786.35175999999</v>
      </c>
      <c r="L5" s="39">
        <f>J5/H5</f>
        <v>6.4393442795185982E-2</v>
      </c>
      <c r="M5" s="300"/>
      <c r="N5" s="301"/>
    </row>
    <row r="6" spans="1:14" x14ac:dyDescent="0.25">
      <c r="A6" s="294"/>
      <c r="B6" s="295"/>
      <c r="C6" s="295"/>
      <c r="D6" s="295"/>
      <c r="E6" s="296"/>
      <c r="F6" s="78" t="s">
        <v>74</v>
      </c>
      <c r="G6" s="38">
        <f>SUM(G11,G27,G109,G135,G161,G266,G255,G289)</f>
        <v>6468343.32027</v>
      </c>
      <c r="H6" s="38">
        <f t="shared" ref="H6:K6" si="1">SUM(H11,H27,H109,H135,H161,H266,H255,H289)</f>
        <v>10904350.879410001</v>
      </c>
      <c r="I6" s="38">
        <f t="shared" si="1"/>
        <v>1080899.61568</v>
      </c>
      <c r="J6" s="38">
        <f t="shared" si="1"/>
        <v>688990.82689999999</v>
      </c>
      <c r="K6" s="38">
        <f t="shared" si="1"/>
        <v>40169.883569999998</v>
      </c>
      <c r="L6" s="39">
        <f t="shared" ref="L6:L11" si="2">J6/H6</f>
        <v>6.3184946496996713E-2</v>
      </c>
      <c r="M6" s="300"/>
      <c r="N6" s="132"/>
    </row>
    <row r="7" spans="1:14" x14ac:dyDescent="0.25">
      <c r="A7" s="294"/>
      <c r="B7" s="295"/>
      <c r="C7" s="295"/>
      <c r="D7" s="295"/>
      <c r="E7" s="296"/>
      <c r="F7" s="78" t="s">
        <v>75</v>
      </c>
      <c r="G7" s="38">
        <f t="shared" ref="G7:K7" si="3">SUM(G12,G28,G110,G136,G162,G267,G256,G290)</f>
        <v>4075314.0331100002</v>
      </c>
      <c r="H7" s="38">
        <f t="shared" si="3"/>
        <v>2269800.5308499997</v>
      </c>
      <c r="I7" s="38">
        <f t="shared" si="3"/>
        <v>753609.12475000008</v>
      </c>
      <c r="J7" s="38">
        <f t="shared" si="3"/>
        <v>185955.14862000002</v>
      </c>
      <c r="K7" s="38">
        <f t="shared" si="3"/>
        <v>85616.46819</v>
      </c>
      <c r="L7" s="39">
        <f>J7/H7</f>
        <v>8.1925766644509124E-2</v>
      </c>
      <c r="M7" s="300"/>
      <c r="N7" s="132"/>
    </row>
    <row r="8" spans="1:14" x14ac:dyDescent="0.25">
      <c r="A8" s="294"/>
      <c r="B8" s="295"/>
      <c r="C8" s="295"/>
      <c r="D8" s="295"/>
      <c r="E8" s="296"/>
      <c r="F8" s="78" t="s">
        <v>10</v>
      </c>
      <c r="G8" s="38">
        <f t="shared" ref="G8:K8" si="4">SUM(G13,G29,G111,G137,G163,G268,G257,G291)</f>
        <v>356922.01</v>
      </c>
      <c r="H8" s="38">
        <f t="shared" si="4"/>
        <v>201356.73697000003</v>
      </c>
      <c r="I8" s="38">
        <f t="shared" si="4"/>
        <v>68086.561450000008</v>
      </c>
      <c r="J8" s="38">
        <f t="shared" si="4"/>
        <v>50957.1</v>
      </c>
      <c r="K8" s="38">
        <f t="shared" si="4"/>
        <v>0</v>
      </c>
      <c r="L8" s="39">
        <f t="shared" si="2"/>
        <v>0.2530687612781094</v>
      </c>
      <c r="M8" s="300"/>
      <c r="N8" s="132"/>
    </row>
    <row r="9" spans="1:14" x14ac:dyDescent="0.25">
      <c r="A9" s="297"/>
      <c r="B9" s="298"/>
      <c r="C9" s="298"/>
      <c r="D9" s="298"/>
      <c r="E9" s="299"/>
      <c r="F9" s="78" t="s">
        <v>11</v>
      </c>
      <c r="G9" s="38">
        <f t="shared" ref="G9:K9" si="5">SUM(G14,G30,G112,G138,G164,G269,G258,G292)</f>
        <v>1515735.7852400001</v>
      </c>
      <c r="H9" s="38">
        <f t="shared" si="5"/>
        <v>3132664.5700000003</v>
      </c>
      <c r="I9" s="38">
        <f t="shared" si="5"/>
        <v>146303</v>
      </c>
      <c r="J9" s="38">
        <f t="shared" si="5"/>
        <v>137115</v>
      </c>
      <c r="K9" s="38">
        <f t="shared" si="5"/>
        <v>0</v>
      </c>
      <c r="L9" s="39">
        <f t="shared" si="2"/>
        <v>4.3769448319837187E-2</v>
      </c>
      <c r="M9" s="300"/>
      <c r="N9" s="132"/>
    </row>
    <row r="10" spans="1:14" ht="21" x14ac:dyDescent="0.25">
      <c r="A10" s="266" t="s">
        <v>76</v>
      </c>
      <c r="B10" s="292"/>
      <c r="C10" s="292"/>
      <c r="D10" s="292"/>
      <c r="E10" s="293"/>
      <c r="F10" s="36" t="s">
        <v>6</v>
      </c>
      <c r="G10" s="38">
        <f>SUM(G11:G14)</f>
        <v>2540478</v>
      </c>
      <c r="H10" s="38">
        <f t="shared" ref="H10:K10" si="6">SUM(H11:H14)</f>
        <v>471658.51</v>
      </c>
      <c r="I10" s="38">
        <f t="shared" si="6"/>
        <v>142287.79999999999</v>
      </c>
      <c r="J10" s="38">
        <f t="shared" si="6"/>
        <v>56626.5</v>
      </c>
      <c r="K10" s="38">
        <f t="shared" si="6"/>
        <v>85661.3</v>
      </c>
      <c r="L10" s="39">
        <f>J10/H10</f>
        <v>0.12005825994743527</v>
      </c>
      <c r="M10" s="275"/>
      <c r="N10" s="303"/>
    </row>
    <row r="11" spans="1:14" x14ac:dyDescent="0.25">
      <c r="A11" s="294"/>
      <c r="B11" s="295"/>
      <c r="C11" s="295"/>
      <c r="D11" s="295"/>
      <c r="E11" s="296"/>
      <c r="F11" s="36" t="s">
        <v>74</v>
      </c>
      <c r="G11" s="38">
        <f>G17+G22</f>
        <v>802258.1</v>
      </c>
      <c r="H11" s="38">
        <f t="shared" ref="H11:K11" si="7">H17+H22</f>
        <v>471658.51</v>
      </c>
      <c r="I11" s="38">
        <f t="shared" si="7"/>
        <v>81468.3</v>
      </c>
      <c r="J11" s="38">
        <f t="shared" si="7"/>
        <v>56626.5</v>
      </c>
      <c r="K11" s="38">
        <f t="shared" si="7"/>
        <v>24841.8</v>
      </c>
      <c r="L11" s="39">
        <f t="shared" si="2"/>
        <v>0.12005825994743527</v>
      </c>
      <c r="M11" s="276"/>
      <c r="N11" s="304"/>
    </row>
    <row r="12" spans="1:14" x14ac:dyDescent="0.25">
      <c r="A12" s="294"/>
      <c r="B12" s="295"/>
      <c r="C12" s="295"/>
      <c r="D12" s="295"/>
      <c r="E12" s="296"/>
      <c r="F12" s="36" t="s">
        <v>9</v>
      </c>
      <c r="G12" s="38">
        <f t="shared" ref="G12:K14" si="8">G18+G23</f>
        <v>1738219.9</v>
      </c>
      <c r="H12" s="38">
        <f t="shared" si="8"/>
        <v>0</v>
      </c>
      <c r="I12" s="38">
        <f t="shared" si="8"/>
        <v>60819.5</v>
      </c>
      <c r="J12" s="38">
        <f t="shared" si="8"/>
        <v>0</v>
      </c>
      <c r="K12" s="38">
        <f t="shared" si="8"/>
        <v>60819.5</v>
      </c>
      <c r="L12" s="39">
        <v>0</v>
      </c>
      <c r="M12" s="276"/>
      <c r="N12" s="304"/>
    </row>
    <row r="13" spans="1:14" x14ac:dyDescent="0.25">
      <c r="A13" s="294"/>
      <c r="B13" s="295"/>
      <c r="C13" s="295"/>
      <c r="D13" s="295"/>
      <c r="E13" s="296"/>
      <c r="F13" s="36" t="s">
        <v>10</v>
      </c>
      <c r="G13" s="38">
        <f t="shared" si="8"/>
        <v>0</v>
      </c>
      <c r="H13" s="38">
        <f t="shared" si="8"/>
        <v>0</v>
      </c>
      <c r="I13" s="38">
        <f t="shared" si="8"/>
        <v>0</v>
      </c>
      <c r="J13" s="38">
        <f t="shared" si="8"/>
        <v>0</v>
      </c>
      <c r="K13" s="38">
        <f t="shared" si="8"/>
        <v>0</v>
      </c>
      <c r="L13" s="39"/>
      <c r="M13" s="276"/>
      <c r="N13" s="304"/>
    </row>
    <row r="14" spans="1:14" x14ac:dyDescent="0.25">
      <c r="A14" s="297"/>
      <c r="B14" s="298"/>
      <c r="C14" s="298"/>
      <c r="D14" s="298"/>
      <c r="E14" s="299"/>
      <c r="F14" s="36" t="s">
        <v>11</v>
      </c>
      <c r="G14" s="38">
        <f t="shared" si="8"/>
        <v>0</v>
      </c>
      <c r="H14" s="38">
        <f t="shared" si="8"/>
        <v>0</v>
      </c>
      <c r="I14" s="38">
        <f t="shared" si="8"/>
        <v>0</v>
      </c>
      <c r="J14" s="38">
        <f t="shared" si="8"/>
        <v>0</v>
      </c>
      <c r="K14" s="38">
        <f t="shared" si="8"/>
        <v>0</v>
      </c>
      <c r="L14" s="39">
        <v>0</v>
      </c>
      <c r="M14" s="302"/>
      <c r="N14" s="305"/>
    </row>
    <row r="15" spans="1:14" x14ac:dyDescent="0.25">
      <c r="A15" s="149" t="s">
        <v>77</v>
      </c>
      <c r="B15" s="150"/>
      <c r="C15" s="150"/>
      <c r="D15" s="150"/>
      <c r="E15" s="150"/>
      <c r="F15" s="150"/>
      <c r="G15" s="150"/>
      <c r="H15" s="150"/>
      <c r="I15" s="150"/>
      <c r="J15" s="150"/>
      <c r="K15" s="150"/>
      <c r="L15" s="150"/>
      <c r="M15" s="150"/>
      <c r="N15" s="150"/>
    </row>
    <row r="16" spans="1:14" ht="21" x14ac:dyDescent="0.25">
      <c r="A16" s="281">
        <v>1</v>
      </c>
      <c r="B16" s="282" t="s">
        <v>78</v>
      </c>
      <c r="C16" s="283" t="s">
        <v>79</v>
      </c>
      <c r="D16" s="283" t="s">
        <v>80</v>
      </c>
      <c r="E16" s="289" t="s">
        <v>81</v>
      </c>
      <c r="F16" s="40" t="s">
        <v>6</v>
      </c>
      <c r="G16" s="41">
        <f>G17+G18+G19+G20</f>
        <v>2527740.9</v>
      </c>
      <c r="H16" s="41">
        <f t="shared" ref="H16:K16" si="9">H17+H18+H19+H20</f>
        <v>420710.05</v>
      </c>
      <c r="I16" s="41">
        <f t="shared" si="9"/>
        <v>142287.79999999999</v>
      </c>
      <c r="J16" s="42">
        <f t="shared" si="9"/>
        <v>56626.5</v>
      </c>
      <c r="K16" s="42">
        <f t="shared" si="9"/>
        <v>85661.3</v>
      </c>
      <c r="L16" s="43">
        <f>J16/H16</f>
        <v>0.13459745019164623</v>
      </c>
      <c r="M16" s="264">
        <v>0.47599999999999998</v>
      </c>
      <c r="N16" s="290" t="s">
        <v>222</v>
      </c>
    </row>
    <row r="17" spans="1:14" x14ac:dyDescent="0.25">
      <c r="A17" s="281"/>
      <c r="B17" s="282"/>
      <c r="C17" s="283"/>
      <c r="D17" s="283"/>
      <c r="E17" s="289"/>
      <c r="F17" s="25" t="s">
        <v>8</v>
      </c>
      <c r="G17" s="44">
        <f>1553.6+1543.8+152641+178363.7+455418.9</f>
        <v>789521</v>
      </c>
      <c r="H17" s="44">
        <f>385683.5+35026.55</f>
        <v>420710.05</v>
      </c>
      <c r="I17" s="30">
        <f>56626.5+24841.8</f>
        <v>81468.3</v>
      </c>
      <c r="J17" s="45">
        <v>56626.5</v>
      </c>
      <c r="K17" s="45">
        <v>24841.8</v>
      </c>
      <c r="L17" s="46">
        <f t="shared" ref="L17" si="10">J17/H17</f>
        <v>0.13459745019164623</v>
      </c>
      <c r="M17" s="264"/>
      <c r="N17" s="290"/>
    </row>
    <row r="18" spans="1:14" x14ac:dyDescent="0.25">
      <c r="A18" s="281"/>
      <c r="B18" s="282"/>
      <c r="C18" s="283"/>
      <c r="D18" s="283"/>
      <c r="E18" s="289"/>
      <c r="F18" s="25" t="s">
        <v>9</v>
      </c>
      <c r="G18" s="44">
        <f>360000+415415.6+962804.3</f>
        <v>1738219.9</v>
      </c>
      <c r="H18" s="44">
        <v>0</v>
      </c>
      <c r="I18" s="45">
        <v>60819.5</v>
      </c>
      <c r="J18" s="45">
        <v>0</v>
      </c>
      <c r="K18" s="45">
        <v>60819.5</v>
      </c>
      <c r="L18" s="46">
        <v>0</v>
      </c>
      <c r="M18" s="264"/>
      <c r="N18" s="290"/>
    </row>
    <row r="19" spans="1:14" x14ac:dyDescent="0.25">
      <c r="A19" s="281"/>
      <c r="B19" s="282"/>
      <c r="C19" s="283"/>
      <c r="D19" s="283"/>
      <c r="E19" s="289"/>
      <c r="F19" s="25" t="s">
        <v>10</v>
      </c>
      <c r="G19" s="44">
        <v>0</v>
      </c>
      <c r="H19" s="44">
        <v>0</v>
      </c>
      <c r="I19" s="47">
        <v>0</v>
      </c>
      <c r="J19" s="47">
        <v>0</v>
      </c>
      <c r="K19" s="47">
        <v>0</v>
      </c>
      <c r="L19" s="46">
        <v>0</v>
      </c>
      <c r="M19" s="264"/>
      <c r="N19" s="290"/>
    </row>
    <row r="20" spans="1:14" x14ac:dyDescent="0.25">
      <c r="A20" s="281"/>
      <c r="B20" s="282"/>
      <c r="C20" s="283"/>
      <c r="D20" s="283"/>
      <c r="E20" s="289"/>
      <c r="F20" s="25" t="s">
        <v>11</v>
      </c>
      <c r="G20" s="44">
        <v>0</v>
      </c>
      <c r="H20" s="44">
        <v>0</v>
      </c>
      <c r="I20" s="47">
        <v>0</v>
      </c>
      <c r="J20" s="47">
        <v>0</v>
      </c>
      <c r="K20" s="47">
        <v>0</v>
      </c>
      <c r="L20" s="46">
        <v>0</v>
      </c>
      <c r="M20" s="264"/>
      <c r="N20" s="290"/>
    </row>
    <row r="21" spans="1:14" ht="21" x14ac:dyDescent="0.25">
      <c r="A21" s="281">
        <v>2</v>
      </c>
      <c r="B21" s="282" t="s">
        <v>82</v>
      </c>
      <c r="C21" s="283" t="s">
        <v>79</v>
      </c>
      <c r="D21" s="284" t="s">
        <v>83</v>
      </c>
      <c r="E21" s="285" t="s">
        <v>84</v>
      </c>
      <c r="F21" s="40" t="s">
        <v>6</v>
      </c>
      <c r="G21" s="41">
        <f>G22+G23+G24+G25</f>
        <v>12737.1</v>
      </c>
      <c r="H21" s="41">
        <f t="shared" ref="H21:K21" si="11">H22+H23+H24+H25</f>
        <v>50948.46</v>
      </c>
      <c r="I21" s="41">
        <f t="shared" si="11"/>
        <v>0</v>
      </c>
      <c r="J21" s="41">
        <f t="shared" si="11"/>
        <v>0</v>
      </c>
      <c r="K21" s="41">
        <f t="shared" si="11"/>
        <v>0</v>
      </c>
      <c r="L21" s="288">
        <f>(J21/H21)</f>
        <v>0</v>
      </c>
      <c r="M21" s="264">
        <v>0</v>
      </c>
      <c r="N21" s="265" t="s">
        <v>223</v>
      </c>
    </row>
    <row r="22" spans="1:14" x14ac:dyDescent="0.25">
      <c r="A22" s="281"/>
      <c r="B22" s="282"/>
      <c r="C22" s="283"/>
      <c r="D22" s="284"/>
      <c r="E22" s="286"/>
      <c r="F22" s="25" t="s">
        <v>8</v>
      </c>
      <c r="G22" s="44">
        <v>12737.1</v>
      </c>
      <c r="H22" s="44">
        <v>50948.46</v>
      </c>
      <c r="I22" s="44">
        <v>0</v>
      </c>
      <c r="J22" s="44">
        <v>0</v>
      </c>
      <c r="K22" s="44">
        <v>0</v>
      </c>
      <c r="L22" s="288"/>
      <c r="M22" s="264"/>
      <c r="N22" s="265"/>
    </row>
    <row r="23" spans="1:14" x14ac:dyDescent="0.25">
      <c r="A23" s="281"/>
      <c r="B23" s="282"/>
      <c r="C23" s="283"/>
      <c r="D23" s="284"/>
      <c r="E23" s="286"/>
      <c r="F23" s="25" t="s">
        <v>9</v>
      </c>
      <c r="G23" s="44">
        <v>0</v>
      </c>
      <c r="H23" s="44">
        <v>0</v>
      </c>
      <c r="I23" s="44">
        <v>0</v>
      </c>
      <c r="J23" s="44">
        <v>0</v>
      </c>
      <c r="K23" s="44">
        <v>0</v>
      </c>
      <c r="L23" s="288"/>
      <c r="M23" s="264"/>
      <c r="N23" s="265"/>
    </row>
    <row r="24" spans="1:14" x14ac:dyDescent="0.25">
      <c r="A24" s="281"/>
      <c r="B24" s="282"/>
      <c r="C24" s="283"/>
      <c r="D24" s="284"/>
      <c r="E24" s="286"/>
      <c r="F24" s="25" t="s">
        <v>10</v>
      </c>
      <c r="G24" s="44">
        <v>0</v>
      </c>
      <c r="H24" s="44">
        <v>0</v>
      </c>
      <c r="I24" s="44">
        <v>0</v>
      </c>
      <c r="J24" s="44">
        <v>0</v>
      </c>
      <c r="K24" s="44">
        <v>0</v>
      </c>
      <c r="L24" s="288"/>
      <c r="M24" s="264"/>
      <c r="N24" s="265"/>
    </row>
    <row r="25" spans="1:14" x14ac:dyDescent="0.25">
      <c r="A25" s="281"/>
      <c r="B25" s="282"/>
      <c r="C25" s="283"/>
      <c r="D25" s="284"/>
      <c r="E25" s="287"/>
      <c r="F25" s="25" t="s">
        <v>11</v>
      </c>
      <c r="G25" s="44">
        <v>0</v>
      </c>
      <c r="H25" s="44">
        <v>0</v>
      </c>
      <c r="I25" s="44">
        <v>0</v>
      </c>
      <c r="J25" s="44">
        <v>0</v>
      </c>
      <c r="K25" s="44">
        <v>0</v>
      </c>
      <c r="L25" s="288"/>
      <c r="M25" s="264"/>
      <c r="N25" s="265"/>
    </row>
    <row r="26" spans="1:14" ht="21" x14ac:dyDescent="0.25">
      <c r="A26" s="266" t="s">
        <v>85</v>
      </c>
      <c r="B26" s="267"/>
      <c r="C26" s="267"/>
      <c r="D26" s="267"/>
      <c r="E26" s="268"/>
      <c r="F26" s="36" t="s">
        <v>6</v>
      </c>
      <c r="G26" s="38">
        <f>SUM(G27:G30)</f>
        <v>140568.44</v>
      </c>
      <c r="H26" s="38">
        <f>SUM(H27:H30)</f>
        <v>1118981.17</v>
      </c>
      <c r="I26" s="38">
        <f>SUM(I27:I30)</f>
        <v>349837.30975000001</v>
      </c>
      <c r="J26" s="38">
        <f>SUM(J27:J30)</f>
        <v>270871.7</v>
      </c>
      <c r="K26" s="38">
        <f>SUM(K27:K30)</f>
        <v>0</v>
      </c>
      <c r="L26" s="39">
        <f>(J26+K26)/H26</f>
        <v>0.24206993581491637</v>
      </c>
      <c r="M26" s="275"/>
      <c r="N26" s="278"/>
    </row>
    <row r="27" spans="1:14" x14ac:dyDescent="0.25">
      <c r="A27" s="269"/>
      <c r="B27" s="270"/>
      <c r="C27" s="270"/>
      <c r="D27" s="270"/>
      <c r="E27" s="271"/>
      <c r="F27" s="36" t="s">
        <v>74</v>
      </c>
      <c r="G27" s="38">
        <f>G33+G38+G43+G48+G53+G59+G64+G69+G74+G79+G84+G89+G94+G99+G104</f>
        <v>119960.71999999999</v>
      </c>
      <c r="H27" s="38">
        <f t="shared" ref="H27:K27" si="12">H33+H38+H43+H48+H53+H59+H64+H69+H74+H79+H84+H89+H94+H99+H104</f>
        <v>469557.81</v>
      </c>
      <c r="I27" s="38">
        <f t="shared" si="12"/>
        <v>194782.34874999998</v>
      </c>
      <c r="J27" s="38">
        <f t="shared" si="12"/>
        <v>130505.69999999998</v>
      </c>
      <c r="K27" s="38">
        <f t="shared" si="12"/>
        <v>0</v>
      </c>
      <c r="L27" s="39">
        <f t="shared" ref="L27:L29" si="13">J27/H27</f>
        <v>0.27793318995162702</v>
      </c>
      <c r="M27" s="276"/>
      <c r="N27" s="279"/>
    </row>
    <row r="28" spans="1:14" x14ac:dyDescent="0.25">
      <c r="A28" s="269"/>
      <c r="B28" s="270"/>
      <c r="C28" s="270"/>
      <c r="D28" s="270"/>
      <c r="E28" s="271"/>
      <c r="F28" s="36" t="s">
        <v>75</v>
      </c>
      <c r="G28" s="38">
        <f t="shared" ref="G28:K30" si="14">G34+G39+G44+G49+G54+G60+G65+G70+G75+G80+G85+G90+G95+G100+G105</f>
        <v>0</v>
      </c>
      <c r="H28" s="38">
        <f t="shared" si="14"/>
        <v>462767.02</v>
      </c>
      <c r="I28" s="38">
        <f t="shared" si="14"/>
        <v>144824</v>
      </c>
      <c r="J28" s="38">
        <f t="shared" si="14"/>
        <v>140164.20000000001</v>
      </c>
      <c r="K28" s="38">
        <f t="shared" si="14"/>
        <v>0</v>
      </c>
      <c r="L28" s="39">
        <f t="shared" si="13"/>
        <v>0.30288286317378454</v>
      </c>
      <c r="M28" s="276"/>
      <c r="N28" s="279"/>
    </row>
    <row r="29" spans="1:14" x14ac:dyDescent="0.25">
      <c r="A29" s="269"/>
      <c r="B29" s="270"/>
      <c r="C29" s="270"/>
      <c r="D29" s="270"/>
      <c r="E29" s="271"/>
      <c r="F29" s="36" t="s">
        <v>10</v>
      </c>
      <c r="G29" s="38">
        <f t="shared" si="14"/>
        <v>792.6099999999999</v>
      </c>
      <c r="H29" s="38">
        <f t="shared" si="14"/>
        <v>1369.3500000000001</v>
      </c>
      <c r="I29" s="38">
        <f t="shared" si="14"/>
        <v>1042.961</v>
      </c>
      <c r="J29" s="38">
        <f t="shared" si="14"/>
        <v>201.8</v>
      </c>
      <c r="K29" s="38">
        <f t="shared" si="14"/>
        <v>0</v>
      </c>
      <c r="L29" s="39">
        <f t="shared" si="13"/>
        <v>0.14736918976156571</v>
      </c>
      <c r="M29" s="276"/>
      <c r="N29" s="279"/>
    </row>
    <row r="30" spans="1:14" x14ac:dyDescent="0.25">
      <c r="A30" s="272"/>
      <c r="B30" s="273"/>
      <c r="C30" s="273"/>
      <c r="D30" s="273"/>
      <c r="E30" s="274"/>
      <c r="F30" s="36" t="s">
        <v>11</v>
      </c>
      <c r="G30" s="38">
        <f t="shared" si="14"/>
        <v>19815.11</v>
      </c>
      <c r="H30" s="38">
        <f t="shared" si="14"/>
        <v>185286.99</v>
      </c>
      <c r="I30" s="38">
        <f t="shared" si="14"/>
        <v>9188</v>
      </c>
      <c r="J30" s="38">
        <f t="shared" si="14"/>
        <v>0</v>
      </c>
      <c r="K30" s="38">
        <f t="shared" si="14"/>
        <v>0</v>
      </c>
      <c r="L30" s="39">
        <v>0</v>
      </c>
      <c r="M30" s="277"/>
      <c r="N30" s="280"/>
    </row>
    <row r="31" spans="1:14" x14ac:dyDescent="0.25">
      <c r="A31" s="149" t="s">
        <v>86</v>
      </c>
      <c r="B31" s="150"/>
      <c r="C31" s="150"/>
      <c r="D31" s="150"/>
      <c r="E31" s="150"/>
      <c r="F31" s="150"/>
      <c r="G31" s="150"/>
      <c r="H31" s="150"/>
      <c r="I31" s="150"/>
      <c r="J31" s="150"/>
      <c r="K31" s="150"/>
      <c r="L31" s="150"/>
      <c r="M31" s="150"/>
      <c r="N31" s="150"/>
    </row>
    <row r="32" spans="1:14" ht="21" x14ac:dyDescent="0.25">
      <c r="A32" s="257">
        <v>3</v>
      </c>
      <c r="B32" s="260" t="s">
        <v>87</v>
      </c>
      <c r="C32" s="240" t="s">
        <v>88</v>
      </c>
      <c r="D32" s="240" t="s">
        <v>89</v>
      </c>
      <c r="E32" s="246">
        <f>G32+H32</f>
        <v>314386.3</v>
      </c>
      <c r="F32" s="26" t="s">
        <v>6</v>
      </c>
      <c r="G32" s="28">
        <f>SUM(G33:G36)</f>
        <v>0</v>
      </c>
      <c r="H32" s="28">
        <f t="shared" ref="H32:K32" si="15">SUM(H33:H36)</f>
        <v>314386.3</v>
      </c>
      <c r="I32" s="28">
        <f t="shared" si="15"/>
        <v>127948.5</v>
      </c>
      <c r="J32" s="28">
        <f t="shared" si="15"/>
        <v>122491.5</v>
      </c>
      <c r="K32" s="28">
        <f t="shared" si="15"/>
        <v>0</v>
      </c>
      <c r="L32" s="48">
        <f>J32/H32</f>
        <v>0.38962098539281137</v>
      </c>
      <c r="M32" s="261">
        <v>0.38962098539281137</v>
      </c>
      <c r="N32" s="254" t="s">
        <v>224</v>
      </c>
    </row>
    <row r="33" spans="1:14" x14ac:dyDescent="0.25">
      <c r="A33" s="258"/>
      <c r="B33" s="238"/>
      <c r="C33" s="241"/>
      <c r="D33" s="241"/>
      <c r="E33" s="247"/>
      <c r="F33" s="33" t="s">
        <v>8</v>
      </c>
      <c r="G33" s="27">
        <v>0</v>
      </c>
      <c r="H33" s="27">
        <v>101462.94</v>
      </c>
      <c r="I33" s="27">
        <v>49551.9</v>
      </c>
      <c r="J33" s="27">
        <v>47438.5</v>
      </c>
      <c r="K33" s="27">
        <v>0</v>
      </c>
      <c r="L33" s="49">
        <f t="shared" ref="L33:L36" si="16">J33/H33</f>
        <v>0.46754509577585668</v>
      </c>
      <c r="M33" s="262"/>
      <c r="N33" s="255"/>
    </row>
    <row r="34" spans="1:14" x14ac:dyDescent="0.25">
      <c r="A34" s="258"/>
      <c r="B34" s="238"/>
      <c r="C34" s="241"/>
      <c r="D34" s="241"/>
      <c r="E34" s="247"/>
      <c r="F34" s="33" t="s">
        <v>9</v>
      </c>
      <c r="G34" s="27">
        <v>0</v>
      </c>
      <c r="H34" s="27">
        <v>160525.65</v>
      </c>
      <c r="I34" s="27">
        <v>78396.600000000006</v>
      </c>
      <c r="J34" s="27">
        <v>75053</v>
      </c>
      <c r="K34" s="27">
        <v>0</v>
      </c>
      <c r="L34" s="49">
        <f t="shared" si="16"/>
        <v>0.46754521785147735</v>
      </c>
      <c r="M34" s="262"/>
      <c r="N34" s="255"/>
    </row>
    <row r="35" spans="1:14" x14ac:dyDescent="0.25">
      <c r="A35" s="258"/>
      <c r="B35" s="238"/>
      <c r="C35" s="241"/>
      <c r="D35" s="241"/>
      <c r="E35" s="247"/>
      <c r="F35" s="33" t="s">
        <v>10</v>
      </c>
      <c r="G35" s="27">
        <v>0</v>
      </c>
      <c r="H35" s="27">
        <v>0</v>
      </c>
      <c r="I35" s="27">
        <v>0</v>
      </c>
      <c r="J35" s="27">
        <v>0</v>
      </c>
      <c r="K35" s="27">
        <v>0</v>
      </c>
      <c r="L35" s="49">
        <v>0</v>
      </c>
      <c r="M35" s="262"/>
      <c r="N35" s="255"/>
    </row>
    <row r="36" spans="1:14" x14ac:dyDescent="0.25">
      <c r="A36" s="259"/>
      <c r="B36" s="238"/>
      <c r="C36" s="241"/>
      <c r="D36" s="241"/>
      <c r="E36" s="247"/>
      <c r="F36" s="33" t="s">
        <v>11</v>
      </c>
      <c r="G36" s="27">
        <v>0</v>
      </c>
      <c r="H36" s="27">
        <v>52397.71</v>
      </c>
      <c r="I36" s="27">
        <v>0</v>
      </c>
      <c r="J36" s="27">
        <v>0</v>
      </c>
      <c r="K36" s="27">
        <v>0</v>
      </c>
      <c r="L36" s="49">
        <f t="shared" si="16"/>
        <v>0</v>
      </c>
      <c r="M36" s="263"/>
      <c r="N36" s="256"/>
    </row>
    <row r="37" spans="1:14" ht="21" x14ac:dyDescent="0.25">
      <c r="A37" s="257">
        <v>4</v>
      </c>
      <c r="B37" s="237" t="s">
        <v>90</v>
      </c>
      <c r="C37" s="240" t="s">
        <v>88</v>
      </c>
      <c r="D37" s="240" t="s">
        <v>89</v>
      </c>
      <c r="E37" s="246">
        <f>G37+H37</f>
        <v>196606.2</v>
      </c>
      <c r="F37" s="26" t="s">
        <v>6</v>
      </c>
      <c r="G37" s="28">
        <f>SUM(G38:G41)</f>
        <v>0</v>
      </c>
      <c r="H37" s="28">
        <f t="shared" ref="H37:K37" si="17">SUM(H38:H41)</f>
        <v>196606.2</v>
      </c>
      <c r="I37" s="28">
        <f t="shared" si="17"/>
        <v>74460.600000000006</v>
      </c>
      <c r="J37" s="28">
        <f t="shared" si="17"/>
        <v>72654.899999999994</v>
      </c>
      <c r="K37" s="28">
        <f t="shared" si="17"/>
        <v>0</v>
      </c>
      <c r="L37" s="48">
        <f>J37/H37</f>
        <v>0.36954531444074495</v>
      </c>
      <c r="M37" s="261">
        <v>0.36954531444074495</v>
      </c>
      <c r="N37" s="254" t="s">
        <v>225</v>
      </c>
    </row>
    <row r="38" spans="1:14" x14ac:dyDescent="0.25">
      <c r="A38" s="258"/>
      <c r="B38" s="238"/>
      <c r="C38" s="241"/>
      <c r="D38" s="241"/>
      <c r="E38" s="247"/>
      <c r="F38" s="33" t="s">
        <v>8</v>
      </c>
      <c r="G38" s="27">
        <v>0</v>
      </c>
      <c r="H38" s="27">
        <v>63451.37</v>
      </c>
      <c r="I38" s="27">
        <v>28837.1</v>
      </c>
      <c r="J38" s="27">
        <v>28138.400000000001</v>
      </c>
      <c r="K38" s="27">
        <v>0</v>
      </c>
      <c r="L38" s="49">
        <f t="shared" ref="L38:L41" si="18">J38/H38</f>
        <v>0.44346402607225027</v>
      </c>
      <c r="M38" s="262"/>
      <c r="N38" s="255"/>
    </row>
    <row r="39" spans="1:14" x14ac:dyDescent="0.25">
      <c r="A39" s="258"/>
      <c r="B39" s="238"/>
      <c r="C39" s="241"/>
      <c r="D39" s="241"/>
      <c r="E39" s="247"/>
      <c r="F39" s="33" t="s">
        <v>9</v>
      </c>
      <c r="G39" s="27">
        <v>0</v>
      </c>
      <c r="H39" s="27">
        <v>100387.13</v>
      </c>
      <c r="I39" s="27">
        <v>45623.5</v>
      </c>
      <c r="J39" s="27">
        <v>44516.5</v>
      </c>
      <c r="K39" s="27">
        <v>0</v>
      </c>
      <c r="L39" s="49">
        <f t="shared" si="18"/>
        <v>0.44344827867875092</v>
      </c>
      <c r="M39" s="262"/>
      <c r="N39" s="255"/>
    </row>
    <row r="40" spans="1:14" x14ac:dyDescent="0.25">
      <c r="A40" s="258"/>
      <c r="B40" s="238"/>
      <c r="C40" s="241"/>
      <c r="D40" s="241"/>
      <c r="E40" s="247"/>
      <c r="F40" s="33" t="s">
        <v>10</v>
      </c>
      <c r="G40" s="27">
        <v>0</v>
      </c>
      <c r="H40" s="27">
        <v>0</v>
      </c>
      <c r="I40" s="27">
        <v>0</v>
      </c>
      <c r="J40" s="27">
        <v>0</v>
      </c>
      <c r="K40" s="27">
        <v>0</v>
      </c>
      <c r="L40" s="49">
        <v>0</v>
      </c>
      <c r="M40" s="262"/>
      <c r="N40" s="255"/>
    </row>
    <row r="41" spans="1:14" x14ac:dyDescent="0.25">
      <c r="A41" s="259"/>
      <c r="B41" s="238"/>
      <c r="C41" s="241"/>
      <c r="D41" s="241"/>
      <c r="E41" s="247"/>
      <c r="F41" s="33" t="s">
        <v>11</v>
      </c>
      <c r="G41" s="27">
        <v>0</v>
      </c>
      <c r="H41" s="27">
        <v>32767.7</v>
      </c>
      <c r="I41" s="27">
        <v>0</v>
      </c>
      <c r="J41" s="27">
        <v>0</v>
      </c>
      <c r="K41" s="27">
        <v>0</v>
      </c>
      <c r="L41" s="49">
        <f t="shared" si="18"/>
        <v>0</v>
      </c>
      <c r="M41" s="263"/>
      <c r="N41" s="256"/>
    </row>
    <row r="42" spans="1:14" ht="21" x14ac:dyDescent="0.25">
      <c r="A42" s="257">
        <v>5</v>
      </c>
      <c r="B42" s="237" t="s">
        <v>91</v>
      </c>
      <c r="C42" s="240" t="s">
        <v>88</v>
      </c>
      <c r="D42" s="240" t="s">
        <v>92</v>
      </c>
      <c r="E42" s="246">
        <v>80259.58</v>
      </c>
      <c r="F42" s="26" t="s">
        <v>6</v>
      </c>
      <c r="G42" s="28">
        <f>SUM(G43:G46)</f>
        <v>0</v>
      </c>
      <c r="H42" s="28">
        <f t="shared" ref="H42:K42" si="19">SUM(H43:H46)</f>
        <v>42525.440000000002</v>
      </c>
      <c r="I42" s="28">
        <f t="shared" si="19"/>
        <v>17066.199999999997</v>
      </c>
      <c r="J42" s="28">
        <f t="shared" si="19"/>
        <v>16724.8</v>
      </c>
      <c r="K42" s="28">
        <f t="shared" si="19"/>
        <v>0</v>
      </c>
      <c r="L42" s="48">
        <f>J42/H42</f>
        <v>0.39328928754176318</v>
      </c>
      <c r="M42" s="261">
        <v>0.20799999999999999</v>
      </c>
      <c r="N42" s="254" t="s">
        <v>226</v>
      </c>
    </row>
    <row r="43" spans="1:14" x14ac:dyDescent="0.25">
      <c r="A43" s="258"/>
      <c r="B43" s="238"/>
      <c r="C43" s="241"/>
      <c r="D43" s="241"/>
      <c r="E43" s="247"/>
      <c r="F43" s="33" t="s">
        <v>8</v>
      </c>
      <c r="G43" s="27">
        <v>0</v>
      </c>
      <c r="H43" s="27">
        <v>13724.38</v>
      </c>
      <c r="I43" s="27">
        <v>6609.4</v>
      </c>
      <c r="J43" s="27">
        <v>6477.2</v>
      </c>
      <c r="K43" s="27">
        <v>0</v>
      </c>
      <c r="L43" s="49">
        <f t="shared" ref="L43:L46" si="20">J43/H43</f>
        <v>0.47194845960254672</v>
      </c>
      <c r="M43" s="262"/>
      <c r="N43" s="255"/>
    </row>
    <row r="44" spans="1:14" x14ac:dyDescent="0.25">
      <c r="A44" s="258"/>
      <c r="B44" s="238"/>
      <c r="C44" s="241"/>
      <c r="D44" s="241"/>
      <c r="E44" s="247"/>
      <c r="F44" s="33" t="s">
        <v>9</v>
      </c>
      <c r="G44" s="27">
        <v>0</v>
      </c>
      <c r="H44" s="27">
        <v>21713.49</v>
      </c>
      <c r="I44" s="27">
        <v>10456.799999999999</v>
      </c>
      <c r="J44" s="27">
        <v>10247.6</v>
      </c>
      <c r="K44" s="27">
        <v>0</v>
      </c>
      <c r="L44" s="49">
        <f t="shared" si="20"/>
        <v>0.47194624171425226</v>
      </c>
      <c r="M44" s="262"/>
      <c r="N44" s="255"/>
    </row>
    <row r="45" spans="1:14" x14ac:dyDescent="0.25">
      <c r="A45" s="258"/>
      <c r="B45" s="238"/>
      <c r="C45" s="241"/>
      <c r="D45" s="241"/>
      <c r="E45" s="247"/>
      <c r="F45" s="33" t="s">
        <v>10</v>
      </c>
      <c r="G45" s="27">
        <v>0</v>
      </c>
      <c r="H45" s="27">
        <v>0</v>
      </c>
      <c r="I45" s="27">
        <v>0</v>
      </c>
      <c r="J45" s="27">
        <v>0</v>
      </c>
      <c r="K45" s="27">
        <v>0</v>
      </c>
      <c r="L45" s="49">
        <v>0</v>
      </c>
      <c r="M45" s="262"/>
      <c r="N45" s="255"/>
    </row>
    <row r="46" spans="1:14" x14ac:dyDescent="0.25">
      <c r="A46" s="259"/>
      <c r="B46" s="238"/>
      <c r="C46" s="241"/>
      <c r="D46" s="241"/>
      <c r="E46" s="247"/>
      <c r="F46" s="33" t="s">
        <v>11</v>
      </c>
      <c r="G46" s="27">
        <v>0</v>
      </c>
      <c r="H46" s="27">
        <v>7087.57</v>
      </c>
      <c r="I46" s="27">
        <v>0</v>
      </c>
      <c r="J46" s="27">
        <v>0</v>
      </c>
      <c r="K46" s="27">
        <v>0</v>
      </c>
      <c r="L46" s="49">
        <f t="shared" si="20"/>
        <v>0</v>
      </c>
      <c r="M46" s="263"/>
      <c r="N46" s="256"/>
    </row>
    <row r="47" spans="1:14" ht="21" x14ac:dyDescent="0.25">
      <c r="A47" s="257">
        <v>6</v>
      </c>
      <c r="B47" s="260" t="s">
        <v>93</v>
      </c>
      <c r="C47" s="240" t="s">
        <v>88</v>
      </c>
      <c r="D47" s="240" t="s">
        <v>89</v>
      </c>
      <c r="E47" s="246">
        <f>G47+H47</f>
        <v>118355.71</v>
      </c>
      <c r="F47" s="26" t="s">
        <v>6</v>
      </c>
      <c r="G47" s="28">
        <f>SUM(G48:G51)</f>
        <v>0</v>
      </c>
      <c r="H47" s="28">
        <f t="shared" ref="H47:K47" si="21">SUM(H48:H51)</f>
        <v>118355.71</v>
      </c>
      <c r="I47" s="28">
        <f t="shared" si="21"/>
        <v>16887.099999999999</v>
      </c>
      <c r="J47" s="28">
        <f t="shared" si="21"/>
        <v>16887.099999999999</v>
      </c>
      <c r="K47" s="28">
        <f t="shared" si="21"/>
        <v>0</v>
      </c>
      <c r="L47" s="48">
        <f>J47/H47</f>
        <v>0.14268090656547114</v>
      </c>
      <c r="M47" s="261">
        <v>0.14299999999999999</v>
      </c>
      <c r="N47" s="254" t="s">
        <v>227</v>
      </c>
    </row>
    <row r="48" spans="1:14" x14ac:dyDescent="0.25">
      <c r="A48" s="258"/>
      <c r="B48" s="238"/>
      <c r="C48" s="241"/>
      <c r="D48" s="241"/>
      <c r="E48" s="247"/>
      <c r="F48" s="33" t="s">
        <v>8</v>
      </c>
      <c r="G48" s="27">
        <v>0</v>
      </c>
      <c r="H48" s="27">
        <v>38197.33</v>
      </c>
      <c r="I48" s="27">
        <v>6540</v>
      </c>
      <c r="J48" s="27">
        <v>6540</v>
      </c>
      <c r="K48" s="27">
        <v>0</v>
      </c>
      <c r="L48" s="49">
        <f t="shared" ref="L48:L51" si="22">J48/H48</f>
        <v>0.17121615568418</v>
      </c>
      <c r="M48" s="262"/>
      <c r="N48" s="255"/>
    </row>
    <row r="49" spans="1:14" x14ac:dyDescent="0.25">
      <c r="A49" s="258"/>
      <c r="B49" s="238"/>
      <c r="C49" s="241"/>
      <c r="D49" s="241"/>
      <c r="E49" s="247"/>
      <c r="F49" s="33" t="s">
        <v>9</v>
      </c>
      <c r="G49" s="27">
        <v>0</v>
      </c>
      <c r="H49" s="27">
        <v>60432.43</v>
      </c>
      <c r="I49" s="27">
        <v>10347.1</v>
      </c>
      <c r="J49" s="27">
        <v>10347.1</v>
      </c>
      <c r="K49" s="27">
        <v>0</v>
      </c>
      <c r="L49" s="49">
        <f t="shared" si="22"/>
        <v>0.17121767236564872</v>
      </c>
      <c r="M49" s="262"/>
      <c r="N49" s="255"/>
    </row>
    <row r="50" spans="1:14" x14ac:dyDescent="0.25">
      <c r="A50" s="258"/>
      <c r="B50" s="238"/>
      <c r="C50" s="241"/>
      <c r="D50" s="241"/>
      <c r="E50" s="247"/>
      <c r="F50" s="33" t="s">
        <v>10</v>
      </c>
      <c r="G50" s="27">
        <v>0</v>
      </c>
      <c r="H50" s="27">
        <v>0</v>
      </c>
      <c r="I50" s="27">
        <v>0</v>
      </c>
      <c r="J50" s="27">
        <v>0</v>
      </c>
      <c r="K50" s="27">
        <v>0</v>
      </c>
      <c r="L50" s="49">
        <v>0</v>
      </c>
      <c r="M50" s="262"/>
      <c r="N50" s="255"/>
    </row>
    <row r="51" spans="1:14" x14ac:dyDescent="0.25">
      <c r="A51" s="259"/>
      <c r="B51" s="238"/>
      <c r="C51" s="241"/>
      <c r="D51" s="241"/>
      <c r="E51" s="247"/>
      <c r="F51" s="33" t="s">
        <v>11</v>
      </c>
      <c r="G51" s="27">
        <v>0</v>
      </c>
      <c r="H51" s="27">
        <v>19725.95</v>
      </c>
      <c r="I51" s="27">
        <v>0</v>
      </c>
      <c r="J51" s="27">
        <v>0</v>
      </c>
      <c r="K51" s="27">
        <v>0</v>
      </c>
      <c r="L51" s="49">
        <f t="shared" si="22"/>
        <v>0</v>
      </c>
      <c r="M51" s="263"/>
      <c r="N51" s="256"/>
    </row>
    <row r="52" spans="1:14" ht="21" x14ac:dyDescent="0.25">
      <c r="A52" s="257">
        <v>7</v>
      </c>
      <c r="B52" s="260" t="s">
        <v>94</v>
      </c>
      <c r="C52" s="240" t="s">
        <v>88</v>
      </c>
      <c r="D52" s="240" t="s">
        <v>89</v>
      </c>
      <c r="E52" s="246">
        <f>G52+H52</f>
        <v>234446.37</v>
      </c>
      <c r="F52" s="26" t="s">
        <v>6</v>
      </c>
      <c r="G52" s="28">
        <f t="shared" ref="G52:K52" si="23">SUM(G53:G56)</f>
        <v>0</v>
      </c>
      <c r="H52" s="28">
        <f t="shared" si="23"/>
        <v>234446.37</v>
      </c>
      <c r="I52" s="28">
        <f t="shared" si="23"/>
        <v>0</v>
      </c>
      <c r="J52" s="28">
        <f t="shared" si="23"/>
        <v>0</v>
      </c>
      <c r="K52" s="28">
        <f t="shared" si="23"/>
        <v>0</v>
      </c>
      <c r="L52" s="48">
        <f>J52/H52</f>
        <v>0</v>
      </c>
      <c r="M52" s="261">
        <v>0</v>
      </c>
      <c r="N52" s="254" t="s">
        <v>228</v>
      </c>
    </row>
    <row r="53" spans="1:14" x14ac:dyDescent="0.25">
      <c r="A53" s="258"/>
      <c r="B53" s="238"/>
      <c r="C53" s="241"/>
      <c r="D53" s="241"/>
      <c r="E53" s="247"/>
      <c r="F53" s="33" t="s">
        <v>8</v>
      </c>
      <c r="G53" s="27">
        <v>0</v>
      </c>
      <c r="H53" s="27">
        <v>75663.66</v>
      </c>
      <c r="I53" s="27">
        <v>0</v>
      </c>
      <c r="J53" s="27">
        <v>0</v>
      </c>
      <c r="K53" s="27">
        <v>0</v>
      </c>
      <c r="L53" s="49">
        <f t="shared" ref="L53:L56" si="24">J53/H53</f>
        <v>0</v>
      </c>
      <c r="M53" s="262"/>
      <c r="N53" s="255"/>
    </row>
    <row r="54" spans="1:14" x14ac:dyDescent="0.25">
      <c r="A54" s="258"/>
      <c r="B54" s="238"/>
      <c r="C54" s="241"/>
      <c r="D54" s="241"/>
      <c r="E54" s="247"/>
      <c r="F54" s="33" t="s">
        <v>9</v>
      </c>
      <c r="G54" s="27">
        <v>0</v>
      </c>
      <c r="H54" s="27">
        <v>119708.32</v>
      </c>
      <c r="I54" s="27">
        <v>0</v>
      </c>
      <c r="J54" s="27">
        <v>0</v>
      </c>
      <c r="K54" s="27">
        <v>0</v>
      </c>
      <c r="L54" s="49">
        <f t="shared" si="24"/>
        <v>0</v>
      </c>
      <c r="M54" s="262"/>
      <c r="N54" s="255"/>
    </row>
    <row r="55" spans="1:14" x14ac:dyDescent="0.25">
      <c r="A55" s="258"/>
      <c r="B55" s="238"/>
      <c r="C55" s="241"/>
      <c r="D55" s="241"/>
      <c r="E55" s="247"/>
      <c r="F55" s="33" t="s">
        <v>10</v>
      </c>
      <c r="G55" s="27">
        <v>0</v>
      </c>
      <c r="H55" s="27">
        <v>0</v>
      </c>
      <c r="I55" s="27">
        <v>0</v>
      </c>
      <c r="J55" s="27">
        <v>0</v>
      </c>
      <c r="K55" s="27">
        <v>0</v>
      </c>
      <c r="L55" s="49">
        <v>0</v>
      </c>
      <c r="M55" s="262"/>
      <c r="N55" s="255"/>
    </row>
    <row r="56" spans="1:14" x14ac:dyDescent="0.25">
      <c r="A56" s="259"/>
      <c r="B56" s="238"/>
      <c r="C56" s="241"/>
      <c r="D56" s="241"/>
      <c r="E56" s="247"/>
      <c r="F56" s="33" t="s">
        <v>11</v>
      </c>
      <c r="G56" s="27">
        <v>0</v>
      </c>
      <c r="H56" s="27">
        <v>39074.39</v>
      </c>
      <c r="I56" s="27">
        <v>0</v>
      </c>
      <c r="J56" s="27">
        <v>0</v>
      </c>
      <c r="K56" s="27">
        <v>0</v>
      </c>
      <c r="L56" s="49">
        <f t="shared" si="24"/>
        <v>0</v>
      </c>
      <c r="M56" s="263"/>
      <c r="N56" s="256"/>
    </row>
    <row r="57" spans="1:14" x14ac:dyDescent="0.25">
      <c r="A57" s="149" t="s">
        <v>95</v>
      </c>
      <c r="B57" s="150"/>
      <c r="C57" s="150"/>
      <c r="D57" s="150"/>
      <c r="E57" s="150"/>
      <c r="F57" s="150"/>
      <c r="G57" s="150"/>
      <c r="H57" s="150"/>
      <c r="I57" s="150"/>
      <c r="J57" s="150"/>
      <c r="K57" s="150"/>
      <c r="L57" s="150"/>
      <c r="M57" s="150"/>
      <c r="N57" s="150"/>
    </row>
    <row r="58" spans="1:14" ht="21" x14ac:dyDescent="0.25">
      <c r="A58" s="235">
        <v>8</v>
      </c>
      <c r="B58" s="237" t="s">
        <v>96</v>
      </c>
      <c r="C58" s="240" t="s">
        <v>97</v>
      </c>
      <c r="D58" s="243" t="s">
        <v>98</v>
      </c>
      <c r="E58" s="246">
        <f>G58+H58</f>
        <v>70188.209999999992</v>
      </c>
      <c r="F58" s="26" t="s">
        <v>6</v>
      </c>
      <c r="G58" s="28">
        <f>SUM(G59:G62)</f>
        <v>29194.37</v>
      </c>
      <c r="H58" s="31">
        <f t="shared" ref="H58:K58" si="25">SUM(H59:H62)</f>
        <v>40993.839999999997</v>
      </c>
      <c r="I58" s="31">
        <f t="shared" si="25"/>
        <v>25884.80975</v>
      </c>
      <c r="J58" s="31">
        <f t="shared" si="25"/>
        <v>21937.5</v>
      </c>
      <c r="K58" s="28">
        <f t="shared" si="25"/>
        <v>0</v>
      </c>
      <c r="L58" s="50">
        <f>J58/H58</f>
        <v>0.53514137733864409</v>
      </c>
      <c r="M58" s="249">
        <v>0.313</v>
      </c>
      <c r="N58" s="251" t="s">
        <v>99</v>
      </c>
    </row>
    <row r="59" spans="1:14" x14ac:dyDescent="0.25">
      <c r="A59" s="236"/>
      <c r="B59" s="238"/>
      <c r="C59" s="241"/>
      <c r="D59" s="244"/>
      <c r="E59" s="247"/>
      <c r="F59" s="33" t="s">
        <v>8</v>
      </c>
      <c r="G59" s="29">
        <v>23121.94</v>
      </c>
      <c r="H59" s="29">
        <v>32467.119999999999</v>
      </c>
      <c r="I59" s="29">
        <v>24726.348750000001</v>
      </c>
      <c r="J59" s="29">
        <v>21937.5</v>
      </c>
      <c r="K59" s="27">
        <v>0</v>
      </c>
      <c r="L59" s="51">
        <f t="shared" ref="L59:L94" si="26">J59/H59</f>
        <v>0.67568358388424965</v>
      </c>
      <c r="M59" s="250"/>
      <c r="N59" s="252"/>
    </row>
    <row r="60" spans="1:14" x14ac:dyDescent="0.25">
      <c r="A60" s="236"/>
      <c r="B60" s="238"/>
      <c r="C60" s="241"/>
      <c r="D60" s="244"/>
      <c r="E60" s="247"/>
      <c r="F60" s="33" t="s">
        <v>9</v>
      </c>
      <c r="G60" s="29">
        <v>0</v>
      </c>
      <c r="H60" s="29">
        <v>0</v>
      </c>
      <c r="I60" s="29">
        <v>0</v>
      </c>
      <c r="J60" s="29">
        <v>0</v>
      </c>
      <c r="K60" s="27">
        <v>0</v>
      </c>
      <c r="L60" s="51">
        <v>0</v>
      </c>
      <c r="M60" s="250"/>
      <c r="N60" s="252"/>
    </row>
    <row r="61" spans="1:14" x14ac:dyDescent="0.25">
      <c r="A61" s="236"/>
      <c r="B61" s="238"/>
      <c r="C61" s="241"/>
      <c r="D61" s="244"/>
      <c r="E61" s="247"/>
      <c r="F61" s="33" t="s">
        <v>10</v>
      </c>
      <c r="G61" s="29">
        <v>233.56</v>
      </c>
      <c r="H61" s="29">
        <v>327.95</v>
      </c>
      <c r="I61" s="29">
        <v>249.761</v>
      </c>
      <c r="J61" s="29">
        <v>0</v>
      </c>
      <c r="K61" s="27">
        <v>0</v>
      </c>
      <c r="L61" s="51">
        <f t="shared" si="26"/>
        <v>0</v>
      </c>
      <c r="M61" s="250"/>
      <c r="N61" s="252"/>
    </row>
    <row r="62" spans="1:14" x14ac:dyDescent="0.25">
      <c r="A62" s="236"/>
      <c r="B62" s="238"/>
      <c r="C62" s="241"/>
      <c r="D62" s="244"/>
      <c r="E62" s="247"/>
      <c r="F62" s="33" t="s">
        <v>11</v>
      </c>
      <c r="G62" s="29">
        <v>5838.87</v>
      </c>
      <c r="H62" s="29">
        <v>8198.77</v>
      </c>
      <c r="I62" s="29">
        <v>908.7</v>
      </c>
      <c r="J62" s="29">
        <v>0</v>
      </c>
      <c r="K62" s="27">
        <v>0</v>
      </c>
      <c r="L62" s="51">
        <f t="shared" si="26"/>
        <v>0</v>
      </c>
      <c r="M62" s="250"/>
      <c r="N62" s="253"/>
    </row>
    <row r="63" spans="1:14" ht="21" x14ac:dyDescent="0.25">
      <c r="A63" s="235">
        <v>9</v>
      </c>
      <c r="B63" s="237" t="s">
        <v>100</v>
      </c>
      <c r="C63" s="240" t="s">
        <v>101</v>
      </c>
      <c r="D63" s="243" t="s">
        <v>98</v>
      </c>
      <c r="E63" s="246">
        <f>G63+H63</f>
        <v>21388.86</v>
      </c>
      <c r="F63" s="26" t="s">
        <v>6</v>
      </c>
      <c r="G63" s="28">
        <f>SUM(G64:G67)</f>
        <v>12681.510000000002</v>
      </c>
      <c r="H63" s="31">
        <f t="shared" ref="H63:K63" si="27">SUM(H64:H67)</f>
        <v>8707.35</v>
      </c>
      <c r="I63" s="31">
        <f t="shared" si="27"/>
        <v>6037.7000000000007</v>
      </c>
      <c r="J63" s="31">
        <f t="shared" si="27"/>
        <v>2600</v>
      </c>
      <c r="K63" s="28">
        <f t="shared" si="27"/>
        <v>0</v>
      </c>
      <c r="L63" s="50">
        <f t="shared" si="26"/>
        <v>0.29859831062263487</v>
      </c>
      <c r="M63" s="249">
        <v>0.122</v>
      </c>
      <c r="N63" s="251" t="s">
        <v>99</v>
      </c>
    </row>
    <row r="64" spans="1:14" x14ac:dyDescent="0.25">
      <c r="A64" s="236"/>
      <c r="B64" s="238"/>
      <c r="C64" s="241"/>
      <c r="D64" s="244"/>
      <c r="E64" s="247"/>
      <c r="F64" s="33" t="s">
        <v>8</v>
      </c>
      <c r="G64" s="29">
        <v>10043.76</v>
      </c>
      <c r="H64" s="29">
        <v>6896.22</v>
      </c>
      <c r="I64" s="29">
        <v>5252</v>
      </c>
      <c r="J64" s="29">
        <v>2574</v>
      </c>
      <c r="K64" s="27">
        <v>0</v>
      </c>
      <c r="L64" s="51">
        <f t="shared" si="26"/>
        <v>0.37324795322655019</v>
      </c>
      <c r="M64" s="250"/>
      <c r="N64" s="252"/>
    </row>
    <row r="65" spans="1:14" x14ac:dyDescent="0.25">
      <c r="A65" s="236"/>
      <c r="B65" s="238"/>
      <c r="C65" s="241"/>
      <c r="D65" s="244"/>
      <c r="E65" s="247"/>
      <c r="F65" s="33" t="s">
        <v>9</v>
      </c>
      <c r="G65" s="29">
        <v>0</v>
      </c>
      <c r="H65" s="29">
        <v>0</v>
      </c>
      <c r="I65" s="29">
        <v>0</v>
      </c>
      <c r="J65" s="29">
        <v>0</v>
      </c>
      <c r="K65" s="27">
        <v>0</v>
      </c>
      <c r="L65" s="51">
        <v>0</v>
      </c>
      <c r="M65" s="250"/>
      <c r="N65" s="252"/>
    </row>
    <row r="66" spans="1:14" x14ac:dyDescent="0.25">
      <c r="A66" s="236"/>
      <c r="B66" s="238"/>
      <c r="C66" s="241"/>
      <c r="D66" s="244"/>
      <c r="E66" s="247"/>
      <c r="F66" s="33" t="s">
        <v>10</v>
      </c>
      <c r="G66" s="29">
        <v>101.45</v>
      </c>
      <c r="H66" s="29">
        <v>69.66</v>
      </c>
      <c r="I66" s="29">
        <v>53.1</v>
      </c>
      <c r="J66" s="29">
        <v>26</v>
      </c>
      <c r="K66" s="27">
        <v>0</v>
      </c>
      <c r="L66" s="51">
        <f t="shared" si="26"/>
        <v>0.37324145851277635</v>
      </c>
      <c r="M66" s="250"/>
      <c r="N66" s="252"/>
    </row>
    <row r="67" spans="1:14" x14ac:dyDescent="0.25">
      <c r="A67" s="236"/>
      <c r="B67" s="238"/>
      <c r="C67" s="241"/>
      <c r="D67" s="244"/>
      <c r="E67" s="247"/>
      <c r="F67" s="33" t="s">
        <v>11</v>
      </c>
      <c r="G67" s="29">
        <v>2536.3000000000002</v>
      </c>
      <c r="H67" s="29">
        <v>1741.47</v>
      </c>
      <c r="I67" s="29">
        <v>732.6</v>
      </c>
      <c r="J67" s="29">
        <v>0</v>
      </c>
      <c r="K67" s="27">
        <v>0</v>
      </c>
      <c r="L67" s="51">
        <f t="shared" si="26"/>
        <v>0</v>
      </c>
      <c r="M67" s="250"/>
      <c r="N67" s="253"/>
    </row>
    <row r="68" spans="1:14" ht="21" x14ac:dyDescent="0.25">
      <c r="A68" s="235">
        <v>10</v>
      </c>
      <c r="B68" s="237" t="s">
        <v>102</v>
      </c>
      <c r="C68" s="240" t="s">
        <v>101</v>
      </c>
      <c r="D68" s="243" t="s">
        <v>98</v>
      </c>
      <c r="E68" s="246">
        <f>G68+H68</f>
        <v>54665.969999999994</v>
      </c>
      <c r="F68" s="26" t="s">
        <v>6</v>
      </c>
      <c r="G68" s="31">
        <f>SUM(G69:G72)</f>
        <v>25818.309999999998</v>
      </c>
      <c r="H68" s="31">
        <f t="shared" ref="H68:K68" si="28">SUM(H69:H72)</f>
        <v>28847.659999999996</v>
      </c>
      <c r="I68" s="31">
        <f t="shared" si="28"/>
        <v>18188.499999999996</v>
      </c>
      <c r="J68" s="31">
        <f t="shared" si="28"/>
        <v>17575.899999999998</v>
      </c>
      <c r="K68" s="28">
        <f t="shared" si="28"/>
        <v>0</v>
      </c>
      <c r="L68" s="50">
        <f t="shared" si="26"/>
        <v>0.60926605485505581</v>
      </c>
      <c r="M68" s="249">
        <v>0.32200000000000001</v>
      </c>
      <c r="N68" s="251" t="s">
        <v>99</v>
      </c>
    </row>
    <row r="69" spans="1:14" x14ac:dyDescent="0.25">
      <c r="A69" s="236"/>
      <c r="B69" s="238"/>
      <c r="C69" s="241"/>
      <c r="D69" s="244"/>
      <c r="E69" s="247"/>
      <c r="F69" s="33" t="s">
        <v>8</v>
      </c>
      <c r="G69" s="29">
        <v>20448.099999999999</v>
      </c>
      <c r="H69" s="29">
        <v>22847.35</v>
      </c>
      <c r="I69" s="29">
        <v>17400.099999999999</v>
      </c>
      <c r="J69" s="29">
        <v>17400.099999999999</v>
      </c>
      <c r="K69" s="27">
        <v>0</v>
      </c>
      <c r="L69" s="51">
        <f t="shared" si="26"/>
        <v>0.76158066471603925</v>
      </c>
      <c r="M69" s="250"/>
      <c r="N69" s="252"/>
    </row>
    <row r="70" spans="1:14" x14ac:dyDescent="0.25">
      <c r="A70" s="236"/>
      <c r="B70" s="238"/>
      <c r="C70" s="241"/>
      <c r="D70" s="244"/>
      <c r="E70" s="247"/>
      <c r="F70" s="33" t="s">
        <v>9</v>
      </c>
      <c r="G70" s="29">
        <v>0</v>
      </c>
      <c r="H70" s="29">
        <v>0</v>
      </c>
      <c r="I70" s="29">
        <v>0</v>
      </c>
      <c r="J70" s="29">
        <v>0</v>
      </c>
      <c r="K70" s="27">
        <v>0</v>
      </c>
      <c r="L70" s="51">
        <v>0</v>
      </c>
      <c r="M70" s="250"/>
      <c r="N70" s="252"/>
    </row>
    <row r="71" spans="1:14" x14ac:dyDescent="0.25">
      <c r="A71" s="236"/>
      <c r="B71" s="238"/>
      <c r="C71" s="241"/>
      <c r="D71" s="244"/>
      <c r="E71" s="247"/>
      <c r="F71" s="33" t="s">
        <v>10</v>
      </c>
      <c r="G71" s="29">
        <v>206.55</v>
      </c>
      <c r="H71" s="29">
        <v>230.78</v>
      </c>
      <c r="I71" s="29">
        <v>175.8</v>
      </c>
      <c r="J71" s="29">
        <v>175.8</v>
      </c>
      <c r="K71" s="27">
        <v>0</v>
      </c>
      <c r="L71" s="51">
        <f t="shared" si="26"/>
        <v>0.76176445099228707</v>
      </c>
      <c r="M71" s="250"/>
      <c r="N71" s="252"/>
    </row>
    <row r="72" spans="1:14" x14ac:dyDescent="0.25">
      <c r="A72" s="236"/>
      <c r="B72" s="238"/>
      <c r="C72" s="241"/>
      <c r="D72" s="244"/>
      <c r="E72" s="247"/>
      <c r="F72" s="33" t="s">
        <v>11</v>
      </c>
      <c r="G72" s="27">
        <v>5163.66</v>
      </c>
      <c r="H72" s="29">
        <v>5769.53</v>
      </c>
      <c r="I72" s="29">
        <v>612.6</v>
      </c>
      <c r="J72" s="29">
        <v>0</v>
      </c>
      <c r="K72" s="27">
        <v>0</v>
      </c>
      <c r="L72" s="51">
        <f t="shared" si="26"/>
        <v>0</v>
      </c>
      <c r="M72" s="250"/>
      <c r="N72" s="253"/>
    </row>
    <row r="73" spans="1:14" ht="21" x14ac:dyDescent="0.25">
      <c r="A73" s="235">
        <v>11</v>
      </c>
      <c r="B73" s="237" t="s">
        <v>103</v>
      </c>
      <c r="C73" s="240" t="s">
        <v>101</v>
      </c>
      <c r="D73" s="243" t="s">
        <v>98</v>
      </c>
      <c r="E73" s="246">
        <f>G73+H73</f>
        <v>50487.7</v>
      </c>
      <c r="F73" s="26" t="s">
        <v>6</v>
      </c>
      <c r="G73" s="28">
        <f>SUM(G74:G77)</f>
        <v>21083.459999999995</v>
      </c>
      <c r="H73" s="31">
        <f t="shared" ref="H73:K73" si="29">SUM(H74:H77)</f>
        <v>29404.239999999998</v>
      </c>
      <c r="I73" s="31">
        <f t="shared" si="29"/>
        <v>22599.5</v>
      </c>
      <c r="J73" s="31">
        <f t="shared" si="29"/>
        <v>0</v>
      </c>
      <c r="K73" s="28">
        <f t="shared" si="29"/>
        <v>0</v>
      </c>
      <c r="L73" s="50">
        <f t="shared" si="26"/>
        <v>0</v>
      </c>
      <c r="M73" s="249">
        <v>0</v>
      </c>
      <c r="N73" s="251" t="s">
        <v>99</v>
      </c>
    </row>
    <row r="74" spans="1:14" x14ac:dyDescent="0.25">
      <c r="A74" s="236"/>
      <c r="B74" s="238"/>
      <c r="C74" s="241"/>
      <c r="D74" s="244"/>
      <c r="E74" s="247"/>
      <c r="F74" s="33" t="s">
        <v>8</v>
      </c>
      <c r="G74" s="27">
        <v>16698.099999999999</v>
      </c>
      <c r="H74" s="29">
        <v>23288.16</v>
      </c>
      <c r="I74" s="29">
        <v>17735.8</v>
      </c>
      <c r="J74" s="29">
        <v>0</v>
      </c>
      <c r="K74" s="27">
        <v>0</v>
      </c>
      <c r="L74" s="51">
        <f t="shared" si="26"/>
        <v>0</v>
      </c>
      <c r="M74" s="250"/>
      <c r="N74" s="252"/>
    </row>
    <row r="75" spans="1:14" x14ac:dyDescent="0.25">
      <c r="A75" s="236"/>
      <c r="B75" s="238"/>
      <c r="C75" s="241"/>
      <c r="D75" s="244"/>
      <c r="E75" s="247"/>
      <c r="F75" s="33" t="s">
        <v>9</v>
      </c>
      <c r="G75" s="27">
        <v>0</v>
      </c>
      <c r="H75" s="29">
        <v>0</v>
      </c>
      <c r="I75" s="29">
        <v>0</v>
      </c>
      <c r="J75" s="29">
        <v>0</v>
      </c>
      <c r="K75" s="27">
        <v>0</v>
      </c>
      <c r="L75" s="51">
        <v>0</v>
      </c>
      <c r="M75" s="250"/>
      <c r="N75" s="252"/>
    </row>
    <row r="76" spans="1:14" x14ac:dyDescent="0.25">
      <c r="A76" s="236"/>
      <c r="B76" s="238"/>
      <c r="C76" s="241"/>
      <c r="D76" s="244"/>
      <c r="E76" s="247"/>
      <c r="F76" s="33" t="s">
        <v>10</v>
      </c>
      <c r="G76" s="27">
        <v>168.67</v>
      </c>
      <c r="H76" s="29">
        <v>235.23</v>
      </c>
      <c r="I76" s="29">
        <v>179.1</v>
      </c>
      <c r="J76" s="29">
        <v>0</v>
      </c>
      <c r="K76" s="27">
        <v>0</v>
      </c>
      <c r="L76" s="51">
        <f t="shared" si="26"/>
        <v>0</v>
      </c>
      <c r="M76" s="250"/>
      <c r="N76" s="252"/>
    </row>
    <row r="77" spans="1:14" x14ac:dyDescent="0.25">
      <c r="A77" s="236"/>
      <c r="B77" s="238"/>
      <c r="C77" s="241"/>
      <c r="D77" s="244"/>
      <c r="E77" s="247"/>
      <c r="F77" s="33" t="s">
        <v>11</v>
      </c>
      <c r="G77" s="27">
        <v>4216.6899999999996</v>
      </c>
      <c r="H77" s="29">
        <v>5880.85</v>
      </c>
      <c r="I77" s="29">
        <v>4684.6000000000004</v>
      </c>
      <c r="J77" s="29">
        <v>0</v>
      </c>
      <c r="K77" s="27">
        <v>0</v>
      </c>
      <c r="L77" s="51">
        <f t="shared" si="26"/>
        <v>0</v>
      </c>
      <c r="M77" s="250"/>
      <c r="N77" s="253"/>
    </row>
    <row r="78" spans="1:14" ht="21" x14ac:dyDescent="0.25">
      <c r="A78" s="235">
        <v>12</v>
      </c>
      <c r="B78" s="237" t="s">
        <v>104</v>
      </c>
      <c r="C78" s="240" t="s">
        <v>101</v>
      </c>
      <c r="D78" s="243" t="s">
        <v>98</v>
      </c>
      <c r="E78" s="246">
        <f>G78+H78</f>
        <v>45652.240000000005</v>
      </c>
      <c r="F78" s="26" t="s">
        <v>6</v>
      </c>
      <c r="G78" s="31">
        <f>SUM(G79:G82)</f>
        <v>6395.1100000000006</v>
      </c>
      <c r="H78" s="31">
        <f t="shared" ref="H78:K78" si="30">SUM(H79:H82)</f>
        <v>39257.130000000005</v>
      </c>
      <c r="I78" s="31">
        <f t="shared" si="30"/>
        <v>24968.2</v>
      </c>
      <c r="J78" s="31">
        <f t="shared" si="30"/>
        <v>0</v>
      </c>
      <c r="K78" s="28">
        <f t="shared" si="30"/>
        <v>0</v>
      </c>
      <c r="L78" s="50">
        <f t="shared" si="26"/>
        <v>0</v>
      </c>
      <c r="M78" s="249">
        <v>0</v>
      </c>
      <c r="N78" s="251" t="s">
        <v>99</v>
      </c>
    </row>
    <row r="79" spans="1:14" x14ac:dyDescent="0.25">
      <c r="A79" s="236"/>
      <c r="B79" s="238"/>
      <c r="C79" s="241"/>
      <c r="D79" s="244"/>
      <c r="E79" s="247"/>
      <c r="F79" s="33" t="s">
        <v>8</v>
      </c>
      <c r="G79" s="29">
        <v>5064.93</v>
      </c>
      <c r="H79" s="29">
        <v>31091.64</v>
      </c>
      <c r="I79" s="29">
        <v>23678.799999999999</v>
      </c>
      <c r="J79" s="29">
        <v>0</v>
      </c>
      <c r="K79" s="27">
        <v>0</v>
      </c>
      <c r="L79" s="51">
        <f t="shared" si="26"/>
        <v>0</v>
      </c>
      <c r="M79" s="250"/>
      <c r="N79" s="252"/>
    </row>
    <row r="80" spans="1:14" x14ac:dyDescent="0.25">
      <c r="A80" s="236"/>
      <c r="B80" s="238"/>
      <c r="C80" s="241"/>
      <c r="D80" s="244"/>
      <c r="E80" s="247"/>
      <c r="F80" s="33" t="s">
        <v>9</v>
      </c>
      <c r="G80" s="29">
        <v>0</v>
      </c>
      <c r="H80" s="29">
        <v>0</v>
      </c>
      <c r="I80" s="29">
        <v>0</v>
      </c>
      <c r="J80" s="29">
        <v>0</v>
      </c>
      <c r="K80" s="27">
        <v>0</v>
      </c>
      <c r="L80" s="51">
        <v>0</v>
      </c>
      <c r="M80" s="250"/>
      <c r="N80" s="252"/>
    </row>
    <row r="81" spans="1:14" x14ac:dyDescent="0.25">
      <c r="A81" s="236"/>
      <c r="B81" s="238"/>
      <c r="C81" s="241"/>
      <c r="D81" s="244"/>
      <c r="E81" s="247"/>
      <c r="F81" s="33" t="s">
        <v>10</v>
      </c>
      <c r="G81" s="27">
        <v>51.16</v>
      </c>
      <c r="H81" s="29">
        <v>314.06</v>
      </c>
      <c r="I81" s="29">
        <v>239.2</v>
      </c>
      <c r="J81" s="29">
        <v>0</v>
      </c>
      <c r="K81" s="27">
        <v>0</v>
      </c>
      <c r="L81" s="51">
        <f t="shared" si="26"/>
        <v>0</v>
      </c>
      <c r="M81" s="250"/>
      <c r="N81" s="252"/>
    </row>
    <row r="82" spans="1:14" x14ac:dyDescent="0.25">
      <c r="A82" s="236"/>
      <c r="B82" s="238"/>
      <c r="C82" s="241"/>
      <c r="D82" s="244"/>
      <c r="E82" s="247"/>
      <c r="F82" s="33" t="s">
        <v>11</v>
      </c>
      <c r="G82" s="27">
        <v>1279.02</v>
      </c>
      <c r="H82" s="29">
        <v>7851.43</v>
      </c>
      <c r="I82" s="29">
        <v>1050.2</v>
      </c>
      <c r="J82" s="29">
        <v>0</v>
      </c>
      <c r="K82" s="27">
        <v>0</v>
      </c>
      <c r="L82" s="51">
        <f t="shared" si="26"/>
        <v>0</v>
      </c>
      <c r="M82" s="250"/>
      <c r="N82" s="253"/>
    </row>
    <row r="83" spans="1:14" ht="21" x14ac:dyDescent="0.25">
      <c r="A83" s="235">
        <v>13</v>
      </c>
      <c r="B83" s="237" t="s">
        <v>105</v>
      </c>
      <c r="C83" s="240" t="s">
        <v>101</v>
      </c>
      <c r="D83" s="243" t="s">
        <v>98</v>
      </c>
      <c r="E83" s="246">
        <f>G83+H83</f>
        <v>27860.959999999995</v>
      </c>
      <c r="F83" s="26" t="s">
        <v>6</v>
      </c>
      <c r="G83" s="28">
        <f>SUM(G84:G87)</f>
        <v>3902.85</v>
      </c>
      <c r="H83" s="31">
        <f t="shared" ref="H83:K83" si="31">SUM(H84:H87)</f>
        <v>23958.109999999997</v>
      </c>
      <c r="I83" s="31">
        <f t="shared" si="31"/>
        <v>15796.199999999999</v>
      </c>
      <c r="J83" s="31">
        <f t="shared" si="31"/>
        <v>0</v>
      </c>
      <c r="K83" s="28">
        <f t="shared" si="31"/>
        <v>0</v>
      </c>
      <c r="L83" s="50">
        <f t="shared" si="26"/>
        <v>0</v>
      </c>
      <c r="M83" s="249">
        <v>0</v>
      </c>
      <c r="N83" s="251" t="s">
        <v>99</v>
      </c>
    </row>
    <row r="84" spans="1:14" x14ac:dyDescent="0.25">
      <c r="A84" s="236"/>
      <c r="B84" s="238"/>
      <c r="C84" s="241"/>
      <c r="D84" s="244"/>
      <c r="E84" s="247"/>
      <c r="F84" s="33" t="s">
        <v>8</v>
      </c>
      <c r="G84" s="27">
        <v>3091.06</v>
      </c>
      <c r="H84" s="29">
        <v>18974.82</v>
      </c>
      <c r="I84" s="29">
        <v>14450.9</v>
      </c>
      <c r="J84" s="29">
        <v>0</v>
      </c>
      <c r="K84" s="27">
        <v>0</v>
      </c>
      <c r="L84" s="51">
        <f t="shared" si="26"/>
        <v>0</v>
      </c>
      <c r="M84" s="250"/>
      <c r="N84" s="252"/>
    </row>
    <row r="85" spans="1:14" x14ac:dyDescent="0.25">
      <c r="A85" s="236"/>
      <c r="B85" s="238"/>
      <c r="C85" s="241"/>
      <c r="D85" s="244"/>
      <c r="E85" s="247"/>
      <c r="F85" s="33" t="s">
        <v>9</v>
      </c>
      <c r="G85" s="27">
        <v>0</v>
      </c>
      <c r="H85" s="29">
        <v>0</v>
      </c>
      <c r="I85" s="29">
        <v>0</v>
      </c>
      <c r="J85" s="29">
        <v>0</v>
      </c>
      <c r="K85" s="27">
        <v>0</v>
      </c>
      <c r="L85" s="51">
        <v>0</v>
      </c>
      <c r="M85" s="250"/>
      <c r="N85" s="252"/>
    </row>
    <row r="86" spans="1:14" x14ac:dyDescent="0.25">
      <c r="A86" s="236"/>
      <c r="B86" s="238"/>
      <c r="C86" s="241"/>
      <c r="D86" s="244"/>
      <c r="E86" s="247"/>
      <c r="F86" s="33" t="s">
        <v>10</v>
      </c>
      <c r="G86" s="27">
        <v>31.22</v>
      </c>
      <c r="H86" s="29">
        <v>191.67</v>
      </c>
      <c r="I86" s="29">
        <v>146</v>
      </c>
      <c r="J86" s="29">
        <v>0</v>
      </c>
      <c r="K86" s="27">
        <v>0</v>
      </c>
      <c r="L86" s="51">
        <f t="shared" si="26"/>
        <v>0</v>
      </c>
      <c r="M86" s="250"/>
      <c r="N86" s="252"/>
    </row>
    <row r="87" spans="1:14" x14ac:dyDescent="0.25">
      <c r="A87" s="236"/>
      <c r="B87" s="238"/>
      <c r="C87" s="241"/>
      <c r="D87" s="244"/>
      <c r="E87" s="247"/>
      <c r="F87" s="33" t="s">
        <v>11</v>
      </c>
      <c r="G87" s="27">
        <v>780.57</v>
      </c>
      <c r="H87" s="29">
        <v>4791.62</v>
      </c>
      <c r="I87" s="29">
        <v>1199.3</v>
      </c>
      <c r="J87" s="29">
        <v>0</v>
      </c>
      <c r="K87" s="27">
        <v>0</v>
      </c>
      <c r="L87" s="51">
        <f t="shared" si="26"/>
        <v>0</v>
      </c>
      <c r="M87" s="250"/>
      <c r="N87" s="253"/>
    </row>
    <row r="88" spans="1:14" ht="21" x14ac:dyDescent="0.25">
      <c r="A88" s="235">
        <v>14</v>
      </c>
      <c r="B88" s="237" t="s">
        <v>106</v>
      </c>
      <c r="C88" s="240" t="s">
        <v>107</v>
      </c>
      <c r="D88" s="243" t="s">
        <v>108</v>
      </c>
      <c r="E88" s="246">
        <f>G88+H88</f>
        <v>23622.870000000003</v>
      </c>
      <c r="F88" s="26" t="s">
        <v>6</v>
      </c>
      <c r="G88" s="31">
        <f>SUM(G89:G92)</f>
        <v>11811.44</v>
      </c>
      <c r="H88" s="31">
        <f t="shared" ref="H88:K88" si="32">SUM(H89:H92)</f>
        <v>11811.43</v>
      </c>
      <c r="I88" s="31">
        <f t="shared" si="32"/>
        <v>0</v>
      </c>
      <c r="J88" s="31">
        <f t="shared" si="32"/>
        <v>0</v>
      </c>
      <c r="K88" s="28">
        <f t="shared" si="32"/>
        <v>0</v>
      </c>
      <c r="L88" s="50">
        <f t="shared" si="26"/>
        <v>0</v>
      </c>
      <c r="M88" s="249">
        <v>0</v>
      </c>
      <c r="N88" s="231" t="s">
        <v>229</v>
      </c>
    </row>
    <row r="89" spans="1:14" x14ac:dyDescent="0.25">
      <c r="A89" s="236"/>
      <c r="B89" s="238"/>
      <c r="C89" s="241"/>
      <c r="D89" s="244"/>
      <c r="E89" s="247"/>
      <c r="F89" s="33" t="s">
        <v>8</v>
      </c>
      <c r="G89" s="29">
        <v>11811.44</v>
      </c>
      <c r="H89" s="29">
        <v>11811.43</v>
      </c>
      <c r="I89" s="29">
        <v>0</v>
      </c>
      <c r="J89" s="29">
        <v>0</v>
      </c>
      <c r="K89" s="27">
        <v>0</v>
      </c>
      <c r="L89" s="51">
        <f t="shared" si="26"/>
        <v>0</v>
      </c>
      <c r="M89" s="250"/>
      <c r="N89" s="231"/>
    </row>
    <row r="90" spans="1:14" x14ac:dyDescent="0.25">
      <c r="A90" s="236"/>
      <c r="B90" s="238"/>
      <c r="C90" s="241"/>
      <c r="D90" s="244"/>
      <c r="E90" s="247"/>
      <c r="F90" s="33" t="s">
        <v>9</v>
      </c>
      <c r="G90" s="29">
        <v>0</v>
      </c>
      <c r="H90" s="29">
        <v>0</v>
      </c>
      <c r="I90" s="29">
        <v>0</v>
      </c>
      <c r="J90" s="29">
        <v>0</v>
      </c>
      <c r="K90" s="27">
        <v>0</v>
      </c>
      <c r="L90" s="51">
        <v>0</v>
      </c>
      <c r="M90" s="250"/>
      <c r="N90" s="231"/>
    </row>
    <row r="91" spans="1:14" x14ac:dyDescent="0.25">
      <c r="A91" s="236"/>
      <c r="B91" s="238"/>
      <c r="C91" s="241"/>
      <c r="D91" s="244"/>
      <c r="E91" s="247"/>
      <c r="F91" s="33" t="s">
        <v>10</v>
      </c>
      <c r="G91" s="29">
        <v>0</v>
      </c>
      <c r="H91" s="29">
        <v>0</v>
      </c>
      <c r="I91" s="29">
        <v>0</v>
      </c>
      <c r="J91" s="29">
        <v>0</v>
      </c>
      <c r="K91" s="27">
        <v>0</v>
      </c>
      <c r="L91" s="51">
        <v>0</v>
      </c>
      <c r="M91" s="250"/>
      <c r="N91" s="231"/>
    </row>
    <row r="92" spans="1:14" x14ac:dyDescent="0.25">
      <c r="A92" s="236"/>
      <c r="B92" s="238"/>
      <c r="C92" s="241"/>
      <c r="D92" s="244"/>
      <c r="E92" s="247"/>
      <c r="F92" s="33" t="s">
        <v>11</v>
      </c>
      <c r="G92" s="29">
        <v>0</v>
      </c>
      <c r="H92" s="29">
        <v>0</v>
      </c>
      <c r="I92" s="29">
        <v>0</v>
      </c>
      <c r="J92" s="29">
        <v>0</v>
      </c>
      <c r="K92" s="27">
        <v>0</v>
      </c>
      <c r="L92" s="51">
        <v>0</v>
      </c>
      <c r="M92" s="250"/>
      <c r="N92" s="231"/>
    </row>
    <row r="93" spans="1:14" ht="21" x14ac:dyDescent="0.25">
      <c r="A93" s="235">
        <v>15</v>
      </c>
      <c r="B93" s="237" t="s">
        <v>109</v>
      </c>
      <c r="C93" s="240" t="s">
        <v>107</v>
      </c>
      <c r="D93" s="243" t="s">
        <v>108</v>
      </c>
      <c r="E93" s="246">
        <f>G93+H93</f>
        <v>24714.799999999999</v>
      </c>
      <c r="F93" s="26" t="s">
        <v>6</v>
      </c>
      <c r="G93" s="31">
        <f>SUM(G94:G97)</f>
        <v>12357.4</v>
      </c>
      <c r="H93" s="31">
        <f t="shared" ref="H93:K93" si="33">SUM(H94:H97)</f>
        <v>12357.4</v>
      </c>
      <c r="I93" s="31">
        <f t="shared" si="33"/>
        <v>0</v>
      </c>
      <c r="J93" s="31">
        <f t="shared" si="33"/>
        <v>0</v>
      </c>
      <c r="K93" s="28">
        <f t="shared" si="33"/>
        <v>0</v>
      </c>
      <c r="L93" s="50">
        <f t="shared" si="26"/>
        <v>0</v>
      </c>
      <c r="M93" s="249">
        <v>0</v>
      </c>
      <c r="N93" s="231" t="s">
        <v>229</v>
      </c>
    </row>
    <row r="94" spans="1:14" x14ac:dyDescent="0.25">
      <c r="A94" s="236"/>
      <c r="B94" s="238"/>
      <c r="C94" s="241"/>
      <c r="D94" s="244"/>
      <c r="E94" s="247"/>
      <c r="F94" s="33" t="s">
        <v>8</v>
      </c>
      <c r="G94" s="29">
        <v>12357.4</v>
      </c>
      <c r="H94" s="29">
        <v>12357.4</v>
      </c>
      <c r="I94" s="29">
        <v>0</v>
      </c>
      <c r="J94" s="29">
        <v>0</v>
      </c>
      <c r="K94" s="27">
        <v>0</v>
      </c>
      <c r="L94" s="51">
        <f t="shared" si="26"/>
        <v>0</v>
      </c>
      <c r="M94" s="250"/>
      <c r="N94" s="231"/>
    </row>
    <row r="95" spans="1:14" x14ac:dyDescent="0.25">
      <c r="A95" s="236"/>
      <c r="B95" s="238"/>
      <c r="C95" s="241"/>
      <c r="D95" s="244"/>
      <c r="E95" s="247"/>
      <c r="F95" s="33" t="s">
        <v>9</v>
      </c>
      <c r="G95" s="29">
        <v>0</v>
      </c>
      <c r="H95" s="29">
        <v>0</v>
      </c>
      <c r="I95" s="29">
        <v>0</v>
      </c>
      <c r="J95" s="29">
        <v>0</v>
      </c>
      <c r="K95" s="27">
        <v>0</v>
      </c>
      <c r="L95" s="51">
        <v>0</v>
      </c>
      <c r="M95" s="250"/>
      <c r="N95" s="231"/>
    </row>
    <row r="96" spans="1:14" x14ac:dyDescent="0.25">
      <c r="A96" s="236"/>
      <c r="B96" s="238"/>
      <c r="C96" s="241"/>
      <c r="D96" s="244"/>
      <c r="E96" s="247"/>
      <c r="F96" s="33" t="s">
        <v>10</v>
      </c>
      <c r="G96" s="29">
        <v>0</v>
      </c>
      <c r="H96" s="29">
        <v>0</v>
      </c>
      <c r="I96" s="29">
        <v>0</v>
      </c>
      <c r="J96" s="29">
        <v>0</v>
      </c>
      <c r="K96" s="27">
        <v>0</v>
      </c>
      <c r="L96" s="51">
        <v>0</v>
      </c>
      <c r="M96" s="250"/>
      <c r="N96" s="231"/>
    </row>
    <row r="97" spans="1:14" x14ac:dyDescent="0.25">
      <c r="A97" s="236"/>
      <c r="B97" s="238"/>
      <c r="C97" s="241"/>
      <c r="D97" s="244"/>
      <c r="E97" s="247"/>
      <c r="F97" s="33" t="s">
        <v>11</v>
      </c>
      <c r="G97" s="29">
        <v>0</v>
      </c>
      <c r="H97" s="29">
        <v>0</v>
      </c>
      <c r="I97" s="29">
        <v>0</v>
      </c>
      <c r="J97" s="29">
        <v>0</v>
      </c>
      <c r="K97" s="27">
        <v>0</v>
      </c>
      <c r="L97" s="51">
        <v>0</v>
      </c>
      <c r="M97" s="250"/>
      <c r="N97" s="231"/>
    </row>
    <row r="98" spans="1:14" ht="21" x14ac:dyDescent="0.25">
      <c r="A98" s="235">
        <v>16</v>
      </c>
      <c r="B98" s="237" t="s">
        <v>110</v>
      </c>
      <c r="C98" s="240" t="s">
        <v>107</v>
      </c>
      <c r="D98" s="243" t="s">
        <v>108</v>
      </c>
      <c r="E98" s="246">
        <f>G98+H98</f>
        <v>18171.439999999999</v>
      </c>
      <c r="F98" s="26" t="s">
        <v>6</v>
      </c>
      <c r="G98" s="31">
        <f>SUM(G99:G102)</f>
        <v>9085.7199999999993</v>
      </c>
      <c r="H98" s="31">
        <f t="shared" ref="H98:K98" si="34">SUM(H99:H102)</f>
        <v>9085.7199999999993</v>
      </c>
      <c r="I98" s="31">
        <f t="shared" si="34"/>
        <v>0</v>
      </c>
      <c r="J98" s="31">
        <f t="shared" si="34"/>
        <v>0</v>
      </c>
      <c r="K98" s="28">
        <f t="shared" si="34"/>
        <v>0</v>
      </c>
      <c r="L98" s="50">
        <f t="shared" ref="L98:L107" si="35">IFERROR(J98/H98,0)</f>
        <v>0</v>
      </c>
      <c r="M98" s="249">
        <v>0</v>
      </c>
      <c r="N98" s="231" t="s">
        <v>229</v>
      </c>
    </row>
    <row r="99" spans="1:14" x14ac:dyDescent="0.25">
      <c r="A99" s="236"/>
      <c r="B99" s="238"/>
      <c r="C99" s="241"/>
      <c r="D99" s="244"/>
      <c r="E99" s="247"/>
      <c r="F99" s="33" t="s">
        <v>8</v>
      </c>
      <c r="G99" s="29">
        <v>9085.7199999999993</v>
      </c>
      <c r="H99" s="29">
        <v>9085.7199999999993</v>
      </c>
      <c r="I99" s="29">
        <v>0</v>
      </c>
      <c r="J99" s="29">
        <v>0</v>
      </c>
      <c r="K99" s="27">
        <v>0</v>
      </c>
      <c r="L99" s="51">
        <f t="shared" si="35"/>
        <v>0</v>
      </c>
      <c r="M99" s="250"/>
      <c r="N99" s="231"/>
    </row>
    <row r="100" spans="1:14" x14ac:dyDescent="0.25">
      <c r="A100" s="236"/>
      <c r="B100" s="238"/>
      <c r="C100" s="241"/>
      <c r="D100" s="244"/>
      <c r="E100" s="247"/>
      <c r="F100" s="33" t="s">
        <v>9</v>
      </c>
      <c r="G100" s="29">
        <v>0</v>
      </c>
      <c r="H100" s="29">
        <v>0</v>
      </c>
      <c r="I100" s="29">
        <v>0</v>
      </c>
      <c r="J100" s="29">
        <v>0</v>
      </c>
      <c r="K100" s="27">
        <v>0</v>
      </c>
      <c r="L100" s="51">
        <f t="shared" si="35"/>
        <v>0</v>
      </c>
      <c r="M100" s="250"/>
      <c r="N100" s="231"/>
    </row>
    <row r="101" spans="1:14" x14ac:dyDescent="0.25">
      <c r="A101" s="236"/>
      <c r="B101" s="238"/>
      <c r="C101" s="241"/>
      <c r="D101" s="244"/>
      <c r="E101" s="247"/>
      <c r="F101" s="33" t="s">
        <v>10</v>
      </c>
      <c r="G101" s="29">
        <v>0</v>
      </c>
      <c r="H101" s="29">
        <v>0</v>
      </c>
      <c r="I101" s="29">
        <v>0</v>
      </c>
      <c r="J101" s="29">
        <v>0</v>
      </c>
      <c r="K101" s="27">
        <v>0</v>
      </c>
      <c r="L101" s="51">
        <f t="shared" si="35"/>
        <v>0</v>
      </c>
      <c r="M101" s="250"/>
      <c r="N101" s="231"/>
    </row>
    <row r="102" spans="1:14" x14ac:dyDescent="0.25">
      <c r="A102" s="236"/>
      <c r="B102" s="238"/>
      <c r="C102" s="241"/>
      <c r="D102" s="244"/>
      <c r="E102" s="247"/>
      <c r="F102" s="33" t="s">
        <v>11</v>
      </c>
      <c r="G102" s="29">
        <v>0</v>
      </c>
      <c r="H102" s="29">
        <v>0</v>
      </c>
      <c r="I102" s="29">
        <v>0</v>
      </c>
      <c r="J102" s="29">
        <v>0</v>
      </c>
      <c r="K102" s="27">
        <v>0</v>
      </c>
      <c r="L102" s="51">
        <f t="shared" si="35"/>
        <v>0</v>
      </c>
      <c r="M102" s="250"/>
      <c r="N102" s="231"/>
    </row>
    <row r="103" spans="1:14" ht="21" x14ac:dyDescent="0.25">
      <c r="A103" s="235">
        <v>17</v>
      </c>
      <c r="B103" s="237" t="s">
        <v>111</v>
      </c>
      <c r="C103" s="240" t="s">
        <v>107</v>
      </c>
      <c r="D103" s="243" t="s">
        <v>108</v>
      </c>
      <c r="E103" s="246">
        <f>G103+H103</f>
        <v>16476.54</v>
      </c>
      <c r="F103" s="26" t="s">
        <v>6</v>
      </c>
      <c r="G103" s="31">
        <f>SUM(G104:G107)</f>
        <v>8238.27</v>
      </c>
      <c r="H103" s="31">
        <f t="shared" ref="H103:K103" si="36">SUM(H104:H107)</f>
        <v>8238.27</v>
      </c>
      <c r="I103" s="31">
        <f t="shared" si="36"/>
        <v>0</v>
      </c>
      <c r="J103" s="31">
        <f t="shared" si="36"/>
        <v>0</v>
      </c>
      <c r="K103" s="28">
        <f t="shared" si="36"/>
        <v>0</v>
      </c>
      <c r="L103" s="50">
        <f t="shared" si="35"/>
        <v>0</v>
      </c>
      <c r="M103" s="249">
        <v>0</v>
      </c>
      <c r="N103" s="231" t="s">
        <v>229</v>
      </c>
    </row>
    <row r="104" spans="1:14" x14ac:dyDescent="0.25">
      <c r="A104" s="236"/>
      <c r="B104" s="238"/>
      <c r="C104" s="241"/>
      <c r="D104" s="244"/>
      <c r="E104" s="247"/>
      <c r="F104" s="33" t="s">
        <v>8</v>
      </c>
      <c r="G104" s="29">
        <v>8238.27</v>
      </c>
      <c r="H104" s="29">
        <v>8238.27</v>
      </c>
      <c r="I104" s="29">
        <v>0</v>
      </c>
      <c r="J104" s="29">
        <v>0</v>
      </c>
      <c r="K104" s="27">
        <v>0</v>
      </c>
      <c r="L104" s="51">
        <f t="shared" si="35"/>
        <v>0</v>
      </c>
      <c r="M104" s="250"/>
      <c r="N104" s="231"/>
    </row>
    <row r="105" spans="1:14" x14ac:dyDescent="0.25">
      <c r="A105" s="236"/>
      <c r="B105" s="238"/>
      <c r="C105" s="241"/>
      <c r="D105" s="244"/>
      <c r="E105" s="247"/>
      <c r="F105" s="33" t="s">
        <v>9</v>
      </c>
      <c r="G105" s="29">
        <v>0</v>
      </c>
      <c r="H105" s="29">
        <v>0</v>
      </c>
      <c r="I105" s="29">
        <v>0</v>
      </c>
      <c r="J105" s="29">
        <v>0</v>
      </c>
      <c r="K105" s="27">
        <v>0</v>
      </c>
      <c r="L105" s="51">
        <f t="shared" si="35"/>
        <v>0</v>
      </c>
      <c r="M105" s="250"/>
      <c r="N105" s="231"/>
    </row>
    <row r="106" spans="1:14" x14ac:dyDescent="0.25">
      <c r="A106" s="236"/>
      <c r="B106" s="238"/>
      <c r="C106" s="241"/>
      <c r="D106" s="244"/>
      <c r="E106" s="247"/>
      <c r="F106" s="33" t="s">
        <v>10</v>
      </c>
      <c r="G106" s="29">
        <v>0</v>
      </c>
      <c r="H106" s="29">
        <v>0</v>
      </c>
      <c r="I106" s="29">
        <v>0</v>
      </c>
      <c r="J106" s="29">
        <v>0</v>
      </c>
      <c r="K106" s="27">
        <v>0</v>
      </c>
      <c r="L106" s="51">
        <f t="shared" si="35"/>
        <v>0</v>
      </c>
      <c r="M106" s="250"/>
      <c r="N106" s="231"/>
    </row>
    <row r="107" spans="1:14" x14ac:dyDescent="0.25">
      <c r="A107" s="236"/>
      <c r="B107" s="239"/>
      <c r="C107" s="242"/>
      <c r="D107" s="245"/>
      <c r="E107" s="248"/>
      <c r="F107" s="33" t="s">
        <v>11</v>
      </c>
      <c r="G107" s="29">
        <v>0</v>
      </c>
      <c r="H107" s="29">
        <v>0</v>
      </c>
      <c r="I107" s="29">
        <v>0</v>
      </c>
      <c r="J107" s="29">
        <v>0</v>
      </c>
      <c r="K107" s="27">
        <v>0</v>
      </c>
      <c r="L107" s="51">
        <f t="shared" si="35"/>
        <v>0</v>
      </c>
      <c r="M107" s="250"/>
      <c r="N107" s="231"/>
    </row>
    <row r="108" spans="1:14" ht="21" x14ac:dyDescent="0.25">
      <c r="A108" s="132" t="s">
        <v>33</v>
      </c>
      <c r="B108" s="133"/>
      <c r="C108" s="133"/>
      <c r="D108" s="133"/>
      <c r="E108" s="133"/>
      <c r="F108" s="36" t="s">
        <v>6</v>
      </c>
      <c r="G108" s="38">
        <f>SUM(G109:G112)</f>
        <v>1182134.1999999997</v>
      </c>
      <c r="H108" s="52">
        <f>SUM(H109:H112)</f>
        <v>916606.5</v>
      </c>
      <c r="I108" s="38">
        <f>SUM(I109:I112)</f>
        <v>199537.84846000001</v>
      </c>
      <c r="J108" s="38">
        <f>SUM(J109:J112)</f>
        <v>199537.84846000001</v>
      </c>
      <c r="K108" s="38">
        <f>SUM(K109:K112)</f>
        <v>15305.96106</v>
      </c>
      <c r="L108" s="39">
        <f t="shared" ref="L108:L111" si="37">J108/H108</f>
        <v>0.2176919413728792</v>
      </c>
      <c r="M108" s="209"/>
      <c r="N108" s="210"/>
    </row>
    <row r="109" spans="1:14" x14ac:dyDescent="0.25">
      <c r="A109" s="133"/>
      <c r="B109" s="133"/>
      <c r="C109" s="133"/>
      <c r="D109" s="133"/>
      <c r="E109" s="133"/>
      <c r="F109" s="36" t="s">
        <v>74</v>
      </c>
      <c r="G109" s="38">
        <f>SUM(G115+G120+G125+G130)</f>
        <v>513906</v>
      </c>
      <c r="H109" s="38">
        <f>SUM(H115+H120+H125+H130)</f>
        <v>916021.4</v>
      </c>
      <c r="I109" s="38">
        <f>I125+I130</f>
        <v>198952.74846</v>
      </c>
      <c r="J109" s="38">
        <f>J125+J130</f>
        <v>198952.74846</v>
      </c>
      <c r="K109" s="38">
        <f>K125</f>
        <v>15305.96106</v>
      </c>
      <c r="L109" s="39">
        <f t="shared" si="37"/>
        <v>0.21719224950421465</v>
      </c>
      <c r="M109" s="209"/>
      <c r="N109" s="210"/>
    </row>
    <row r="110" spans="1:14" x14ac:dyDescent="0.25">
      <c r="A110" s="133"/>
      <c r="B110" s="133"/>
      <c r="C110" s="133"/>
      <c r="D110" s="133"/>
      <c r="E110" s="133"/>
      <c r="F110" s="36" t="s">
        <v>75</v>
      </c>
      <c r="G110" s="38">
        <f>SUM(G116+G121+G126+G131)</f>
        <v>667428.29999999993</v>
      </c>
      <c r="H110" s="38">
        <v>0</v>
      </c>
      <c r="I110" s="38">
        <v>0</v>
      </c>
      <c r="J110" s="38">
        <v>0</v>
      </c>
      <c r="K110" s="38">
        <v>0</v>
      </c>
      <c r="L110" s="39">
        <v>0</v>
      </c>
      <c r="M110" s="209"/>
      <c r="N110" s="210"/>
    </row>
    <row r="111" spans="1:14" x14ac:dyDescent="0.25">
      <c r="A111" s="133"/>
      <c r="B111" s="133"/>
      <c r="C111" s="133"/>
      <c r="D111" s="133"/>
      <c r="E111" s="133"/>
      <c r="F111" s="36" t="s">
        <v>10</v>
      </c>
      <c r="G111" s="38">
        <f>SUM(G132)</f>
        <v>799.9</v>
      </c>
      <c r="H111" s="38">
        <f>H132</f>
        <v>585.1</v>
      </c>
      <c r="I111" s="38">
        <f>I132</f>
        <v>585.1</v>
      </c>
      <c r="J111" s="38">
        <f>J132</f>
        <v>585.1</v>
      </c>
      <c r="K111" s="38">
        <v>0</v>
      </c>
      <c r="L111" s="39">
        <f t="shared" si="37"/>
        <v>1</v>
      </c>
      <c r="M111" s="209"/>
      <c r="N111" s="210"/>
    </row>
    <row r="112" spans="1:14" x14ac:dyDescent="0.25">
      <c r="A112" s="133"/>
      <c r="B112" s="133"/>
      <c r="C112" s="133"/>
      <c r="D112" s="133"/>
      <c r="E112" s="133"/>
      <c r="F112" s="36" t="s">
        <v>11</v>
      </c>
      <c r="G112" s="38">
        <v>0</v>
      </c>
      <c r="H112" s="38">
        <v>0</v>
      </c>
      <c r="I112" s="38">
        <v>0</v>
      </c>
      <c r="J112" s="38">
        <v>0</v>
      </c>
      <c r="K112" s="38">
        <v>0</v>
      </c>
      <c r="L112" s="39">
        <v>0</v>
      </c>
      <c r="M112" s="209"/>
      <c r="N112" s="210"/>
    </row>
    <row r="113" spans="1:14" x14ac:dyDescent="0.25">
      <c r="A113" s="149" t="s">
        <v>112</v>
      </c>
      <c r="B113" s="149"/>
      <c r="C113" s="149"/>
      <c r="D113" s="149"/>
      <c r="E113" s="149"/>
      <c r="F113" s="149"/>
      <c r="G113" s="149"/>
      <c r="H113" s="149"/>
      <c r="I113" s="149"/>
      <c r="J113" s="149"/>
      <c r="K113" s="149"/>
      <c r="L113" s="149"/>
      <c r="M113" s="149"/>
      <c r="N113" s="149"/>
    </row>
    <row r="114" spans="1:14" ht="21" x14ac:dyDescent="0.25">
      <c r="A114" s="219">
        <v>18</v>
      </c>
      <c r="B114" s="121" t="s">
        <v>113</v>
      </c>
      <c r="C114" s="232" t="s">
        <v>114</v>
      </c>
      <c r="D114" s="219" t="s">
        <v>115</v>
      </c>
      <c r="E114" s="234">
        <v>2269859.2000000002</v>
      </c>
      <c r="F114" s="32" t="s">
        <v>6</v>
      </c>
      <c r="G114" s="53">
        <f>SUM(G115:G118)</f>
        <v>157610</v>
      </c>
      <c r="H114" s="53">
        <f t="shared" ref="H114:K114" si="38">SUM(H115:H118)</f>
        <v>92170</v>
      </c>
      <c r="I114" s="53">
        <f t="shared" si="38"/>
        <v>0</v>
      </c>
      <c r="J114" s="53">
        <f t="shared" si="38"/>
        <v>0</v>
      </c>
      <c r="K114" s="53">
        <f t="shared" si="38"/>
        <v>0</v>
      </c>
      <c r="L114" s="54">
        <f t="shared" ref="L114:L118" si="39">IFERROR(J114/H114,0)</f>
        <v>0</v>
      </c>
      <c r="M114" s="228">
        <v>6.9000000000000006E-2</v>
      </c>
      <c r="N114" s="163" t="s">
        <v>230</v>
      </c>
    </row>
    <row r="115" spans="1:14" x14ac:dyDescent="0.25">
      <c r="A115" s="220"/>
      <c r="B115" s="122"/>
      <c r="C115" s="233"/>
      <c r="D115" s="229"/>
      <c r="E115" s="226"/>
      <c r="F115" s="37" t="s">
        <v>74</v>
      </c>
      <c r="G115" s="55">
        <v>92170</v>
      </c>
      <c r="H115" s="55">
        <v>92170</v>
      </c>
      <c r="I115" s="55">
        <v>0</v>
      </c>
      <c r="J115" s="55">
        <v>0</v>
      </c>
      <c r="K115" s="55">
        <v>0</v>
      </c>
      <c r="L115" s="56">
        <f t="shared" si="39"/>
        <v>0</v>
      </c>
      <c r="M115" s="229"/>
      <c r="N115" s="164"/>
    </row>
    <row r="116" spans="1:14" x14ac:dyDescent="0.25">
      <c r="A116" s="220"/>
      <c r="B116" s="122"/>
      <c r="C116" s="233"/>
      <c r="D116" s="229"/>
      <c r="E116" s="226"/>
      <c r="F116" s="37" t="s">
        <v>75</v>
      </c>
      <c r="G116" s="55">
        <v>65440</v>
      </c>
      <c r="H116" s="55">
        <v>0</v>
      </c>
      <c r="I116" s="55">
        <v>0</v>
      </c>
      <c r="J116" s="55">
        <v>0</v>
      </c>
      <c r="K116" s="55">
        <v>0</v>
      </c>
      <c r="L116" s="56">
        <f t="shared" si="39"/>
        <v>0</v>
      </c>
      <c r="M116" s="229"/>
      <c r="N116" s="164"/>
    </row>
    <row r="117" spans="1:14" x14ac:dyDescent="0.25">
      <c r="A117" s="220"/>
      <c r="B117" s="122"/>
      <c r="C117" s="233"/>
      <c r="D117" s="229"/>
      <c r="E117" s="226"/>
      <c r="F117" s="37" t="s">
        <v>10</v>
      </c>
      <c r="G117" s="55">
        <v>0</v>
      </c>
      <c r="H117" s="55">
        <v>0</v>
      </c>
      <c r="I117" s="55">
        <v>0</v>
      </c>
      <c r="J117" s="55">
        <v>0</v>
      </c>
      <c r="K117" s="55">
        <v>0</v>
      </c>
      <c r="L117" s="56">
        <f t="shared" si="39"/>
        <v>0</v>
      </c>
      <c r="M117" s="229"/>
      <c r="N117" s="164"/>
    </row>
    <row r="118" spans="1:14" x14ac:dyDescent="0.25">
      <c r="A118" s="221"/>
      <c r="B118" s="122"/>
      <c r="C118" s="233"/>
      <c r="D118" s="230"/>
      <c r="E118" s="227"/>
      <c r="F118" s="37" t="s">
        <v>11</v>
      </c>
      <c r="G118" s="55">
        <v>0</v>
      </c>
      <c r="H118" s="55">
        <v>0</v>
      </c>
      <c r="I118" s="55">
        <v>0</v>
      </c>
      <c r="J118" s="55">
        <v>0</v>
      </c>
      <c r="K118" s="55">
        <v>0</v>
      </c>
      <c r="L118" s="56">
        <f t="shared" si="39"/>
        <v>0</v>
      </c>
      <c r="M118" s="230"/>
      <c r="N118" s="165"/>
    </row>
    <row r="119" spans="1:14" ht="21" x14ac:dyDescent="0.25">
      <c r="A119" s="219">
        <v>19</v>
      </c>
      <c r="B119" s="222" t="s">
        <v>116</v>
      </c>
      <c r="C119" s="219" t="s">
        <v>114</v>
      </c>
      <c r="D119" s="219" t="s">
        <v>115</v>
      </c>
      <c r="E119" s="225">
        <v>1771548.1</v>
      </c>
      <c r="F119" s="32" t="s">
        <v>6</v>
      </c>
      <c r="G119" s="53">
        <f>SUM(G120:G123)</f>
        <v>126767.29999999999</v>
      </c>
      <c r="H119" s="53">
        <f t="shared" ref="H119:L119" si="40">SUM(H120:H123)</f>
        <v>520123.5</v>
      </c>
      <c r="I119" s="53">
        <f t="shared" si="40"/>
        <v>0</v>
      </c>
      <c r="J119" s="53">
        <f t="shared" si="40"/>
        <v>0</v>
      </c>
      <c r="K119" s="53">
        <f t="shared" si="40"/>
        <v>0</v>
      </c>
      <c r="L119" s="53">
        <f t="shared" si="40"/>
        <v>0</v>
      </c>
      <c r="M119" s="228">
        <v>7.1999999999999995E-2</v>
      </c>
      <c r="N119" s="163" t="s">
        <v>231</v>
      </c>
    </row>
    <row r="120" spans="1:14" x14ac:dyDescent="0.25">
      <c r="A120" s="220"/>
      <c r="B120" s="223"/>
      <c r="C120" s="220"/>
      <c r="D120" s="220"/>
      <c r="E120" s="226"/>
      <c r="F120" s="37" t="s">
        <v>74</v>
      </c>
      <c r="G120" s="55">
        <v>75364.2</v>
      </c>
      <c r="H120" s="55">
        <v>520123.5</v>
      </c>
      <c r="I120" s="55">
        <v>0</v>
      </c>
      <c r="J120" s="55">
        <v>0</v>
      </c>
      <c r="K120" s="55">
        <v>0</v>
      </c>
      <c r="L120" s="55">
        <v>0</v>
      </c>
      <c r="M120" s="229"/>
      <c r="N120" s="164"/>
    </row>
    <row r="121" spans="1:14" x14ac:dyDescent="0.25">
      <c r="A121" s="220"/>
      <c r="B121" s="223"/>
      <c r="C121" s="220"/>
      <c r="D121" s="220"/>
      <c r="E121" s="226"/>
      <c r="F121" s="37" t="s">
        <v>75</v>
      </c>
      <c r="G121" s="55">
        <v>51403.1</v>
      </c>
      <c r="H121" s="55">
        <v>0</v>
      </c>
      <c r="I121" s="55">
        <v>0</v>
      </c>
      <c r="J121" s="55">
        <v>0</v>
      </c>
      <c r="K121" s="55">
        <v>0</v>
      </c>
      <c r="L121" s="55">
        <v>0</v>
      </c>
      <c r="M121" s="229"/>
      <c r="N121" s="164"/>
    </row>
    <row r="122" spans="1:14" x14ac:dyDescent="0.25">
      <c r="A122" s="220"/>
      <c r="B122" s="223"/>
      <c r="C122" s="220"/>
      <c r="D122" s="220"/>
      <c r="E122" s="226"/>
      <c r="F122" s="37" t="s">
        <v>10</v>
      </c>
      <c r="G122" s="55">
        <v>0</v>
      </c>
      <c r="H122" s="55">
        <v>0</v>
      </c>
      <c r="I122" s="55">
        <v>0</v>
      </c>
      <c r="J122" s="55">
        <v>0</v>
      </c>
      <c r="K122" s="55">
        <v>0</v>
      </c>
      <c r="L122" s="55">
        <v>0</v>
      </c>
      <c r="M122" s="229"/>
      <c r="N122" s="164"/>
    </row>
    <row r="123" spans="1:14" x14ac:dyDescent="0.25">
      <c r="A123" s="221"/>
      <c r="B123" s="224"/>
      <c r="C123" s="221"/>
      <c r="D123" s="221"/>
      <c r="E123" s="227"/>
      <c r="F123" s="37" t="s">
        <v>11</v>
      </c>
      <c r="G123" s="55">
        <v>0</v>
      </c>
      <c r="H123" s="55">
        <v>0</v>
      </c>
      <c r="I123" s="55">
        <v>0</v>
      </c>
      <c r="J123" s="55">
        <v>0</v>
      </c>
      <c r="K123" s="55">
        <v>0</v>
      </c>
      <c r="L123" s="55">
        <v>0</v>
      </c>
      <c r="M123" s="230"/>
      <c r="N123" s="165"/>
    </row>
    <row r="124" spans="1:14" ht="21" x14ac:dyDescent="0.25">
      <c r="A124" s="219">
        <v>20</v>
      </c>
      <c r="B124" s="222" t="s">
        <v>117</v>
      </c>
      <c r="C124" s="219" t="s">
        <v>118</v>
      </c>
      <c r="D124" s="219" t="s">
        <v>119</v>
      </c>
      <c r="E124" s="225">
        <v>1131421.8999999999</v>
      </c>
      <c r="F124" s="32" t="s">
        <v>6</v>
      </c>
      <c r="G124" s="53">
        <f>SUM(G125:G128)</f>
        <v>817772.89999999991</v>
      </c>
      <c r="H124" s="53">
        <f t="shared" ref="H124:L124" si="41">SUM(H125:H128)</f>
        <v>245804.5</v>
      </c>
      <c r="I124" s="53">
        <f t="shared" si="41"/>
        <v>141029.34846000001</v>
      </c>
      <c r="J124" s="53">
        <f t="shared" si="41"/>
        <v>141029.34846000001</v>
      </c>
      <c r="K124" s="53">
        <f t="shared" si="41"/>
        <v>15305.96106</v>
      </c>
      <c r="L124" s="53">
        <f t="shared" si="41"/>
        <v>0</v>
      </c>
      <c r="M124" s="228">
        <v>0.42299999999999999</v>
      </c>
      <c r="N124" s="163" t="s">
        <v>232</v>
      </c>
    </row>
    <row r="125" spans="1:14" x14ac:dyDescent="0.25">
      <c r="A125" s="220"/>
      <c r="B125" s="223"/>
      <c r="C125" s="220"/>
      <c r="D125" s="220"/>
      <c r="E125" s="226"/>
      <c r="F125" s="37" t="s">
        <v>74</v>
      </c>
      <c r="G125" s="55">
        <f>16680.6+250507.1</f>
        <v>267187.7</v>
      </c>
      <c r="H125" s="55">
        <v>245804.5</v>
      </c>
      <c r="I125" s="55">
        <v>141029.34846000001</v>
      </c>
      <c r="J125" s="55">
        <f>I125</f>
        <v>141029.34846000001</v>
      </c>
      <c r="K125" s="55">
        <v>15305.96106</v>
      </c>
      <c r="L125" s="55">
        <v>0</v>
      </c>
      <c r="M125" s="229"/>
      <c r="N125" s="164"/>
    </row>
    <row r="126" spans="1:14" x14ac:dyDescent="0.25">
      <c r="A126" s="220"/>
      <c r="B126" s="223"/>
      <c r="C126" s="220"/>
      <c r="D126" s="220"/>
      <c r="E126" s="226"/>
      <c r="F126" s="37" t="s">
        <v>75</v>
      </c>
      <c r="G126" s="55">
        <f>180476.6+370108.6</f>
        <v>550585.19999999995</v>
      </c>
      <c r="H126" s="55">
        <v>0</v>
      </c>
      <c r="I126" s="55">
        <v>0</v>
      </c>
      <c r="J126" s="55">
        <v>0</v>
      </c>
      <c r="K126" s="55">
        <v>0</v>
      </c>
      <c r="L126" s="55">
        <v>0</v>
      </c>
      <c r="M126" s="229"/>
      <c r="N126" s="164"/>
    </row>
    <row r="127" spans="1:14" x14ac:dyDescent="0.25">
      <c r="A127" s="220"/>
      <c r="B127" s="223"/>
      <c r="C127" s="220"/>
      <c r="D127" s="220"/>
      <c r="E127" s="226"/>
      <c r="F127" s="37" t="s">
        <v>10</v>
      </c>
      <c r="G127" s="55">
        <v>0</v>
      </c>
      <c r="H127" s="55">
        <v>0</v>
      </c>
      <c r="I127" s="55">
        <v>0</v>
      </c>
      <c r="J127" s="55">
        <v>0</v>
      </c>
      <c r="K127" s="55">
        <v>0</v>
      </c>
      <c r="L127" s="55">
        <v>0</v>
      </c>
      <c r="M127" s="229"/>
      <c r="N127" s="164"/>
    </row>
    <row r="128" spans="1:14" x14ac:dyDescent="0.25">
      <c r="A128" s="221"/>
      <c r="B128" s="224"/>
      <c r="C128" s="221"/>
      <c r="D128" s="221"/>
      <c r="E128" s="227"/>
      <c r="F128" s="37" t="s">
        <v>11</v>
      </c>
      <c r="G128" s="55">
        <v>0</v>
      </c>
      <c r="H128" s="55">
        <v>0</v>
      </c>
      <c r="I128" s="55">
        <v>0</v>
      </c>
      <c r="J128" s="55">
        <v>0</v>
      </c>
      <c r="K128" s="55">
        <v>0</v>
      </c>
      <c r="L128" s="55">
        <v>0</v>
      </c>
      <c r="M128" s="230"/>
      <c r="N128" s="165"/>
    </row>
    <row r="129" spans="1:14" ht="21" x14ac:dyDescent="0.25">
      <c r="A129" s="219">
        <v>21</v>
      </c>
      <c r="B129" s="222" t="s">
        <v>120</v>
      </c>
      <c r="C129" s="219" t="s">
        <v>121</v>
      </c>
      <c r="D129" s="219" t="s">
        <v>122</v>
      </c>
      <c r="E129" s="225">
        <v>138492.4</v>
      </c>
      <c r="F129" s="32" t="s">
        <v>6</v>
      </c>
      <c r="G129" s="53">
        <f>SUM(G130:G133)</f>
        <v>79984</v>
      </c>
      <c r="H129" s="53">
        <f t="shared" ref="H129:L129" si="42">SUM(H130:H133)</f>
        <v>58508.5</v>
      </c>
      <c r="I129" s="53">
        <f t="shared" si="42"/>
        <v>58508.5</v>
      </c>
      <c r="J129" s="53">
        <f t="shared" si="42"/>
        <v>58508.5</v>
      </c>
      <c r="K129" s="53">
        <f t="shared" si="42"/>
        <v>0</v>
      </c>
      <c r="L129" s="53">
        <f t="shared" si="42"/>
        <v>0</v>
      </c>
      <c r="M129" s="228">
        <v>1</v>
      </c>
      <c r="N129" s="163" t="s">
        <v>123</v>
      </c>
    </row>
    <row r="130" spans="1:14" x14ac:dyDescent="0.25">
      <c r="A130" s="220"/>
      <c r="B130" s="223"/>
      <c r="C130" s="220"/>
      <c r="D130" s="220"/>
      <c r="E130" s="226"/>
      <c r="F130" s="37" t="s">
        <v>74</v>
      </c>
      <c r="G130" s="55">
        <f>20452.7+58731.4</f>
        <v>79184.100000000006</v>
      </c>
      <c r="H130" s="55">
        <v>57923.4</v>
      </c>
      <c r="I130" s="55">
        <v>57923.4</v>
      </c>
      <c r="J130" s="55">
        <f>I130</f>
        <v>57923.4</v>
      </c>
      <c r="K130" s="55">
        <v>0</v>
      </c>
      <c r="L130" s="55">
        <v>0</v>
      </c>
      <c r="M130" s="229"/>
      <c r="N130" s="164"/>
    </row>
    <row r="131" spans="1:14" x14ac:dyDescent="0.25">
      <c r="A131" s="220"/>
      <c r="B131" s="223"/>
      <c r="C131" s="220"/>
      <c r="D131" s="220"/>
      <c r="E131" s="226"/>
      <c r="F131" s="37" t="s">
        <v>75</v>
      </c>
      <c r="G131" s="55">
        <v>0</v>
      </c>
      <c r="H131" s="55">
        <v>0</v>
      </c>
      <c r="I131" s="55">
        <v>0</v>
      </c>
      <c r="J131" s="55">
        <v>0</v>
      </c>
      <c r="K131" s="55">
        <v>0</v>
      </c>
      <c r="L131" s="55">
        <v>0</v>
      </c>
      <c r="M131" s="229"/>
      <c r="N131" s="164"/>
    </row>
    <row r="132" spans="1:14" x14ac:dyDescent="0.25">
      <c r="A132" s="220"/>
      <c r="B132" s="223"/>
      <c r="C132" s="220"/>
      <c r="D132" s="220"/>
      <c r="E132" s="226"/>
      <c r="F132" s="37" t="s">
        <v>10</v>
      </c>
      <c r="G132" s="55">
        <f>206.6+593.3</f>
        <v>799.9</v>
      </c>
      <c r="H132" s="55">
        <v>585.1</v>
      </c>
      <c r="I132" s="55">
        <v>585.1</v>
      </c>
      <c r="J132" s="55">
        <f>I132</f>
        <v>585.1</v>
      </c>
      <c r="K132" s="55">
        <v>0</v>
      </c>
      <c r="L132" s="55">
        <v>0</v>
      </c>
      <c r="M132" s="229"/>
      <c r="N132" s="164"/>
    </row>
    <row r="133" spans="1:14" x14ac:dyDescent="0.25">
      <c r="A133" s="221"/>
      <c r="B133" s="224"/>
      <c r="C133" s="221"/>
      <c r="D133" s="221"/>
      <c r="E133" s="227"/>
      <c r="F133" s="37" t="s">
        <v>11</v>
      </c>
      <c r="G133" s="55">
        <v>0</v>
      </c>
      <c r="H133" s="55">
        <v>0</v>
      </c>
      <c r="I133" s="55">
        <v>0</v>
      </c>
      <c r="J133" s="55">
        <v>0</v>
      </c>
      <c r="K133" s="55">
        <v>0</v>
      </c>
      <c r="L133" s="55">
        <v>0</v>
      </c>
      <c r="M133" s="230"/>
      <c r="N133" s="165"/>
    </row>
    <row r="134" spans="1:14" ht="21" x14ac:dyDescent="0.25">
      <c r="A134" s="132" t="s">
        <v>35</v>
      </c>
      <c r="B134" s="132"/>
      <c r="C134" s="132"/>
      <c r="D134" s="132"/>
      <c r="E134" s="132"/>
      <c r="F134" s="36" t="s">
        <v>6</v>
      </c>
      <c r="G134" s="38">
        <f>SUM(G135:G138)</f>
        <v>1287771.6000000001</v>
      </c>
      <c r="H134" s="38">
        <f>SUM(H135:H138)</f>
        <v>478993.59849999996</v>
      </c>
      <c r="I134" s="38">
        <f>SUM(I135:I138)</f>
        <v>207250.41919000002</v>
      </c>
      <c r="J134" s="38">
        <f>SUM(J135:J138)</f>
        <v>113786.44862</v>
      </c>
      <c r="K134" s="38">
        <f>SUM(K135:K138)</f>
        <v>24819.090700000001</v>
      </c>
      <c r="L134" s="39">
        <f>J134/H134</f>
        <v>0.23755317185100128</v>
      </c>
      <c r="M134" s="209"/>
      <c r="N134" s="211"/>
    </row>
    <row r="135" spans="1:14" x14ac:dyDescent="0.25">
      <c r="A135" s="132"/>
      <c r="B135" s="132"/>
      <c r="C135" s="132"/>
      <c r="D135" s="132"/>
      <c r="E135" s="132"/>
      <c r="F135" s="36" t="s">
        <v>74</v>
      </c>
      <c r="G135" s="38">
        <f>G141+G146+G151+G156</f>
        <v>721027.90000000014</v>
      </c>
      <c r="H135" s="38">
        <f t="shared" ref="H135:K135" si="43">H141+H146+H151+H156</f>
        <v>260936.10848999998</v>
      </c>
      <c r="I135" s="38">
        <f t="shared" si="43"/>
        <v>132328.27056999999</v>
      </c>
      <c r="J135" s="38">
        <f t="shared" si="43"/>
        <v>55079.8</v>
      </c>
      <c r="K135" s="38">
        <f t="shared" si="43"/>
        <v>22.122509999999998</v>
      </c>
      <c r="L135" s="39">
        <f>J135/H135</f>
        <v>0.21108538913506047</v>
      </c>
      <c r="M135" s="209"/>
      <c r="N135" s="211"/>
    </row>
    <row r="136" spans="1:14" x14ac:dyDescent="0.25">
      <c r="A136" s="132"/>
      <c r="B136" s="132"/>
      <c r="C136" s="132"/>
      <c r="D136" s="132"/>
      <c r="E136" s="132"/>
      <c r="F136" s="36" t="s">
        <v>9</v>
      </c>
      <c r="G136" s="38">
        <f t="shared" ref="G136:K138" si="44">G142+G147+G152+G157</f>
        <v>213646.2</v>
      </c>
      <c r="H136" s="38">
        <f t="shared" si="44"/>
        <v>179314.8</v>
      </c>
      <c r="I136" s="38">
        <f t="shared" si="44"/>
        <v>45790.948620000003</v>
      </c>
      <c r="J136" s="38">
        <f t="shared" si="44"/>
        <v>45790.948620000003</v>
      </c>
      <c r="K136" s="38">
        <f t="shared" si="44"/>
        <v>24796.96819</v>
      </c>
      <c r="L136" s="39">
        <v>0</v>
      </c>
      <c r="M136" s="209"/>
      <c r="N136" s="211"/>
    </row>
    <row r="137" spans="1:14" x14ac:dyDescent="0.25">
      <c r="A137" s="132"/>
      <c r="B137" s="132"/>
      <c r="C137" s="132"/>
      <c r="D137" s="132"/>
      <c r="E137" s="132"/>
      <c r="F137" s="36" t="s">
        <v>10</v>
      </c>
      <c r="G137" s="38">
        <f t="shared" si="44"/>
        <v>335097.5</v>
      </c>
      <c r="H137" s="38">
        <f t="shared" si="44"/>
        <v>38742.690009999998</v>
      </c>
      <c r="I137" s="38">
        <f t="shared" si="44"/>
        <v>29131.200000000001</v>
      </c>
      <c r="J137" s="38">
        <f t="shared" si="44"/>
        <v>12915.7</v>
      </c>
      <c r="K137" s="38">
        <f t="shared" si="44"/>
        <v>0</v>
      </c>
      <c r="L137" s="39">
        <f>J137/H137</f>
        <v>0.33337127588885257</v>
      </c>
      <c r="M137" s="209"/>
      <c r="N137" s="211"/>
    </row>
    <row r="138" spans="1:14" x14ac:dyDescent="0.25">
      <c r="A138" s="132"/>
      <c r="B138" s="132"/>
      <c r="C138" s="132"/>
      <c r="D138" s="132"/>
      <c r="E138" s="132"/>
      <c r="F138" s="36" t="s">
        <v>11</v>
      </c>
      <c r="G138" s="38">
        <f t="shared" si="44"/>
        <v>18000</v>
      </c>
      <c r="H138" s="38">
        <f t="shared" si="44"/>
        <v>0</v>
      </c>
      <c r="I138" s="38">
        <f t="shared" si="44"/>
        <v>0</v>
      </c>
      <c r="J138" s="38">
        <f t="shared" si="44"/>
        <v>0</v>
      </c>
      <c r="K138" s="38">
        <f t="shared" si="44"/>
        <v>0</v>
      </c>
      <c r="L138" s="39">
        <v>0</v>
      </c>
      <c r="M138" s="209"/>
      <c r="N138" s="211"/>
    </row>
    <row r="139" spans="1:14" x14ac:dyDescent="0.25">
      <c r="A139" s="215" t="s">
        <v>124</v>
      </c>
      <c r="B139" s="215"/>
      <c r="C139" s="215"/>
      <c r="D139" s="215"/>
      <c r="E139" s="215"/>
      <c r="F139" s="215"/>
      <c r="G139" s="215"/>
      <c r="H139" s="215"/>
      <c r="I139" s="215"/>
      <c r="J139" s="215"/>
      <c r="K139" s="215"/>
      <c r="L139" s="215"/>
      <c r="M139" s="215"/>
      <c r="N139" s="215"/>
    </row>
    <row r="140" spans="1:14" ht="21" x14ac:dyDescent="0.25">
      <c r="A140" s="203">
        <v>22</v>
      </c>
      <c r="B140" s="212" t="s">
        <v>125</v>
      </c>
      <c r="C140" s="213" t="s">
        <v>126</v>
      </c>
      <c r="D140" s="216" t="s">
        <v>127</v>
      </c>
      <c r="E140" s="57">
        <v>1318372.8</v>
      </c>
      <c r="F140" s="58" t="s">
        <v>6</v>
      </c>
      <c r="G140" s="59">
        <f t="shared" ref="G140:K140" si="45">SUM(G141:G144)</f>
        <v>23178</v>
      </c>
      <c r="H140" s="59">
        <f t="shared" si="45"/>
        <v>16502.5</v>
      </c>
      <c r="I140" s="59">
        <f t="shared" si="45"/>
        <v>0</v>
      </c>
      <c r="J140" s="59">
        <f t="shared" si="45"/>
        <v>0</v>
      </c>
      <c r="K140" s="59">
        <f t="shared" si="45"/>
        <v>0</v>
      </c>
      <c r="L140" s="60">
        <f t="shared" ref="L140:L159" si="46">IFERROR(J140/H140,0)</f>
        <v>0</v>
      </c>
      <c r="M140" s="160">
        <v>6.0000000000000001E-3</v>
      </c>
      <c r="N140" s="207" t="s">
        <v>233</v>
      </c>
    </row>
    <row r="141" spans="1:14" x14ac:dyDescent="0.25">
      <c r="A141" s="203"/>
      <c r="B141" s="212"/>
      <c r="C141" s="213"/>
      <c r="D141" s="217"/>
      <c r="E141" s="204" t="s">
        <v>128</v>
      </c>
      <c r="F141" s="61" t="s">
        <v>8</v>
      </c>
      <c r="G141" s="62">
        <v>23178</v>
      </c>
      <c r="H141" s="63">
        <v>16502.5</v>
      </c>
      <c r="I141" s="63">
        <v>0</v>
      </c>
      <c r="J141" s="63">
        <v>0</v>
      </c>
      <c r="K141" s="63">
        <v>0</v>
      </c>
      <c r="L141" s="64">
        <f t="shared" si="46"/>
        <v>0</v>
      </c>
      <c r="M141" s="161"/>
      <c r="N141" s="207"/>
    </row>
    <row r="142" spans="1:14" x14ac:dyDescent="0.25">
      <c r="A142" s="203"/>
      <c r="B142" s="212"/>
      <c r="C142" s="213"/>
      <c r="D142" s="217"/>
      <c r="E142" s="205"/>
      <c r="F142" s="61" t="s">
        <v>9</v>
      </c>
      <c r="G142" s="55">
        <v>0</v>
      </c>
      <c r="H142" s="63">
        <v>0</v>
      </c>
      <c r="I142" s="63">
        <v>0</v>
      </c>
      <c r="J142" s="63">
        <v>0</v>
      </c>
      <c r="K142" s="63">
        <v>0</v>
      </c>
      <c r="L142" s="64">
        <f t="shared" si="46"/>
        <v>0</v>
      </c>
      <c r="M142" s="161"/>
      <c r="N142" s="207"/>
    </row>
    <row r="143" spans="1:14" x14ac:dyDescent="0.25">
      <c r="A143" s="203"/>
      <c r="B143" s="212"/>
      <c r="C143" s="213"/>
      <c r="D143" s="217"/>
      <c r="E143" s="205"/>
      <c r="F143" s="61" t="s">
        <v>10</v>
      </c>
      <c r="G143" s="55">
        <v>0</v>
      </c>
      <c r="H143" s="63">
        <v>0</v>
      </c>
      <c r="I143" s="63">
        <v>0</v>
      </c>
      <c r="J143" s="63">
        <v>0</v>
      </c>
      <c r="K143" s="63">
        <v>0</v>
      </c>
      <c r="L143" s="64">
        <f t="shared" si="46"/>
        <v>0</v>
      </c>
      <c r="M143" s="161"/>
      <c r="N143" s="207"/>
    </row>
    <row r="144" spans="1:14" x14ac:dyDescent="0.25">
      <c r="A144" s="203"/>
      <c r="B144" s="212"/>
      <c r="C144" s="213"/>
      <c r="D144" s="218"/>
      <c r="E144" s="206"/>
      <c r="F144" s="61" t="s">
        <v>11</v>
      </c>
      <c r="G144" s="55">
        <v>0</v>
      </c>
      <c r="H144" s="63">
        <v>0</v>
      </c>
      <c r="I144" s="63">
        <v>0</v>
      </c>
      <c r="J144" s="63">
        <v>0</v>
      </c>
      <c r="K144" s="63">
        <v>0</v>
      </c>
      <c r="L144" s="64">
        <f t="shared" si="46"/>
        <v>0</v>
      </c>
      <c r="M144" s="161"/>
      <c r="N144" s="207"/>
    </row>
    <row r="145" spans="1:14" ht="21" x14ac:dyDescent="0.25">
      <c r="A145" s="203">
        <v>23</v>
      </c>
      <c r="B145" s="212" t="s">
        <v>129</v>
      </c>
      <c r="C145" s="213" t="s">
        <v>130</v>
      </c>
      <c r="D145" s="197" t="s">
        <v>131</v>
      </c>
      <c r="E145" s="214">
        <v>1209054.5</v>
      </c>
      <c r="F145" s="58" t="s">
        <v>6</v>
      </c>
      <c r="G145" s="59">
        <f t="shared" ref="G145:K145" si="47">SUM(G146:G149)</f>
        <v>1022029.1000000001</v>
      </c>
      <c r="H145" s="59">
        <f t="shared" si="47"/>
        <v>180620.83098999999</v>
      </c>
      <c r="I145" s="59">
        <f t="shared" si="47"/>
        <v>135811.5</v>
      </c>
      <c r="J145" s="59">
        <f>SUM(J146:J149)</f>
        <v>44880.800000000003</v>
      </c>
      <c r="K145" s="59">
        <f t="shared" si="47"/>
        <v>0</v>
      </c>
      <c r="L145" s="60">
        <f t="shared" si="46"/>
        <v>0.24848075249130491</v>
      </c>
      <c r="M145" s="160">
        <v>0.28699999999999998</v>
      </c>
      <c r="N145" s="207" t="s">
        <v>234</v>
      </c>
    </row>
    <row r="146" spans="1:14" x14ac:dyDescent="0.25">
      <c r="A146" s="203"/>
      <c r="B146" s="212"/>
      <c r="C146" s="213"/>
      <c r="D146" s="198"/>
      <c r="E146" s="214"/>
      <c r="F146" s="61" t="s">
        <v>8</v>
      </c>
      <c r="G146" s="63">
        <v>669509.80000000005</v>
      </c>
      <c r="H146" s="63">
        <v>141878.14098</v>
      </c>
      <c r="I146" s="63">
        <v>106680.3</v>
      </c>
      <c r="J146" s="63">
        <v>31965.1</v>
      </c>
      <c r="K146" s="63">
        <v>0</v>
      </c>
      <c r="L146" s="64">
        <f t="shared" si="46"/>
        <v>0.2252996816789839</v>
      </c>
      <c r="M146" s="161"/>
      <c r="N146" s="207"/>
    </row>
    <row r="147" spans="1:14" x14ac:dyDescent="0.25">
      <c r="A147" s="203"/>
      <c r="B147" s="212"/>
      <c r="C147" s="213"/>
      <c r="D147" s="198"/>
      <c r="E147" s="214"/>
      <c r="F147" s="61" t="s">
        <v>9</v>
      </c>
      <c r="G147" s="63">
        <v>0</v>
      </c>
      <c r="H147" s="63">
        <v>0</v>
      </c>
      <c r="I147" s="63">
        <v>0</v>
      </c>
      <c r="J147" s="63">
        <f t="shared" ref="J147" si="48">I147</f>
        <v>0</v>
      </c>
      <c r="K147" s="63">
        <v>0</v>
      </c>
      <c r="L147" s="64">
        <f t="shared" si="46"/>
        <v>0</v>
      </c>
      <c r="M147" s="161"/>
      <c r="N147" s="207"/>
    </row>
    <row r="148" spans="1:14" x14ac:dyDescent="0.25">
      <c r="A148" s="203"/>
      <c r="B148" s="212"/>
      <c r="C148" s="213"/>
      <c r="D148" s="198"/>
      <c r="E148" s="214"/>
      <c r="F148" s="61" t="s">
        <v>10</v>
      </c>
      <c r="G148" s="63">
        <v>334519.3</v>
      </c>
      <c r="H148" s="63">
        <v>38742.690009999998</v>
      </c>
      <c r="I148" s="63">
        <v>29131.200000000001</v>
      </c>
      <c r="J148" s="63">
        <v>12915.7</v>
      </c>
      <c r="K148" s="63">
        <v>0</v>
      </c>
      <c r="L148" s="64">
        <f t="shared" si="46"/>
        <v>0.33337127588885257</v>
      </c>
      <c r="M148" s="161"/>
      <c r="N148" s="207"/>
    </row>
    <row r="149" spans="1:14" x14ac:dyDescent="0.25">
      <c r="A149" s="203"/>
      <c r="B149" s="212"/>
      <c r="C149" s="213"/>
      <c r="D149" s="199"/>
      <c r="E149" s="214"/>
      <c r="F149" s="61" t="s">
        <v>11</v>
      </c>
      <c r="G149" s="63">
        <v>18000</v>
      </c>
      <c r="H149" s="63">
        <v>0</v>
      </c>
      <c r="I149" s="63">
        <v>0</v>
      </c>
      <c r="J149" s="63">
        <v>0</v>
      </c>
      <c r="K149" s="63">
        <f t="shared" ref="K149" si="49">J149</f>
        <v>0</v>
      </c>
      <c r="L149" s="64">
        <f t="shared" si="46"/>
        <v>0</v>
      </c>
      <c r="M149" s="161"/>
      <c r="N149" s="207"/>
    </row>
    <row r="150" spans="1:14" ht="21" x14ac:dyDescent="0.25">
      <c r="A150" s="203">
        <v>24</v>
      </c>
      <c r="B150" s="194" t="s">
        <v>132</v>
      </c>
      <c r="C150" s="197" t="s">
        <v>133</v>
      </c>
      <c r="D150" s="197" t="s">
        <v>134</v>
      </c>
      <c r="E150" s="204">
        <v>499666.2</v>
      </c>
      <c r="F150" s="58" t="s">
        <v>6</v>
      </c>
      <c r="G150" s="59">
        <f t="shared" ref="G150:I150" si="50">SUM(G151:G154)</f>
        <v>238353.7</v>
      </c>
      <c r="H150" s="59">
        <f t="shared" si="50"/>
        <v>267466.86751000001</v>
      </c>
      <c r="I150" s="59">
        <f t="shared" si="50"/>
        <v>68948.919190000001</v>
      </c>
      <c r="J150" s="59">
        <f>I150</f>
        <v>68948.919190000001</v>
      </c>
      <c r="K150" s="59">
        <f>SUM(K151:K154)</f>
        <v>24819.090700000001</v>
      </c>
      <c r="L150" s="60">
        <f t="shared" si="46"/>
        <v>0.25778489811423894</v>
      </c>
      <c r="M150" s="160">
        <v>0.311</v>
      </c>
      <c r="N150" s="207" t="s">
        <v>235</v>
      </c>
    </row>
    <row r="151" spans="1:14" x14ac:dyDescent="0.25">
      <c r="A151" s="203"/>
      <c r="B151" s="195"/>
      <c r="C151" s="198"/>
      <c r="D151" s="198"/>
      <c r="E151" s="205"/>
      <c r="F151" s="61" t="s">
        <v>8</v>
      </c>
      <c r="G151" s="63">
        <v>24129.3</v>
      </c>
      <c r="H151" s="63">
        <v>88152.067509999993</v>
      </c>
      <c r="I151" s="65">
        <v>23157.970570000001</v>
      </c>
      <c r="J151" s="63">
        <v>23114.7</v>
      </c>
      <c r="K151" s="63">
        <v>22.122509999999998</v>
      </c>
      <c r="L151" s="64">
        <f t="shared" si="46"/>
        <v>0.2622139293259102</v>
      </c>
      <c r="M151" s="161"/>
      <c r="N151" s="207"/>
    </row>
    <row r="152" spans="1:14" x14ac:dyDescent="0.25">
      <c r="A152" s="203"/>
      <c r="B152" s="195"/>
      <c r="C152" s="198"/>
      <c r="D152" s="198"/>
      <c r="E152" s="205"/>
      <c r="F152" s="61" t="s">
        <v>9</v>
      </c>
      <c r="G152" s="63">
        <v>213646.2</v>
      </c>
      <c r="H152" s="63">
        <v>179314.8</v>
      </c>
      <c r="I152" s="65">
        <v>45790.948620000003</v>
      </c>
      <c r="J152" s="63">
        <f t="shared" ref="J152:J154" si="51">I152</f>
        <v>45790.948620000003</v>
      </c>
      <c r="K152" s="63">
        <v>24796.96819</v>
      </c>
      <c r="L152" s="64">
        <f t="shared" si="46"/>
        <v>0.25536625320386275</v>
      </c>
      <c r="M152" s="161"/>
      <c r="N152" s="207"/>
    </row>
    <row r="153" spans="1:14" x14ac:dyDescent="0.25">
      <c r="A153" s="203"/>
      <c r="B153" s="195"/>
      <c r="C153" s="198"/>
      <c r="D153" s="198"/>
      <c r="E153" s="205"/>
      <c r="F153" s="61" t="s">
        <v>10</v>
      </c>
      <c r="G153" s="63">
        <v>578.20000000000005</v>
      </c>
      <c r="H153" s="63">
        <v>0</v>
      </c>
      <c r="I153" s="66">
        <v>0</v>
      </c>
      <c r="J153" s="63">
        <f t="shared" si="51"/>
        <v>0</v>
      </c>
      <c r="K153" s="63">
        <v>0</v>
      </c>
      <c r="L153" s="64">
        <f t="shared" si="46"/>
        <v>0</v>
      </c>
      <c r="M153" s="161"/>
      <c r="N153" s="207"/>
    </row>
    <row r="154" spans="1:14" x14ac:dyDescent="0.25">
      <c r="A154" s="203"/>
      <c r="B154" s="196"/>
      <c r="C154" s="199"/>
      <c r="D154" s="199"/>
      <c r="E154" s="206"/>
      <c r="F154" s="61" t="s">
        <v>11</v>
      </c>
      <c r="G154" s="63">
        <v>0</v>
      </c>
      <c r="H154" s="63">
        <v>0</v>
      </c>
      <c r="I154" s="66">
        <v>0</v>
      </c>
      <c r="J154" s="63">
        <f t="shared" si="51"/>
        <v>0</v>
      </c>
      <c r="K154" s="63">
        <v>0</v>
      </c>
      <c r="L154" s="64">
        <f t="shared" si="46"/>
        <v>0</v>
      </c>
      <c r="M154" s="161"/>
      <c r="N154" s="207"/>
    </row>
    <row r="155" spans="1:14" ht="21" x14ac:dyDescent="0.25">
      <c r="A155" s="193">
        <v>25</v>
      </c>
      <c r="B155" s="194" t="s">
        <v>236</v>
      </c>
      <c r="C155" s="197" t="s">
        <v>237</v>
      </c>
      <c r="D155" s="197" t="s">
        <v>238</v>
      </c>
      <c r="E155" s="200">
        <v>436789.8</v>
      </c>
      <c r="F155" s="58" t="s">
        <v>6</v>
      </c>
      <c r="G155" s="59">
        <f t="shared" ref="G155:J155" si="52">SUM(G156:G159)</f>
        <v>4210.8</v>
      </c>
      <c r="H155" s="59">
        <f t="shared" si="52"/>
        <v>14403.4</v>
      </c>
      <c r="I155" s="59">
        <f t="shared" si="52"/>
        <v>2490</v>
      </c>
      <c r="J155" s="59">
        <f t="shared" si="52"/>
        <v>0</v>
      </c>
      <c r="K155" s="59">
        <v>0</v>
      </c>
      <c r="L155" s="60">
        <f t="shared" si="46"/>
        <v>0</v>
      </c>
      <c r="M155" s="160">
        <v>0.01</v>
      </c>
      <c r="N155" s="208" t="s">
        <v>239</v>
      </c>
    </row>
    <row r="156" spans="1:14" x14ac:dyDescent="0.25">
      <c r="A156" s="193"/>
      <c r="B156" s="195"/>
      <c r="C156" s="198"/>
      <c r="D156" s="198"/>
      <c r="E156" s="201"/>
      <c r="F156" s="61" t="s">
        <v>8</v>
      </c>
      <c r="G156" s="63">
        <v>4210.8</v>
      </c>
      <c r="H156" s="63">
        <v>14403.4</v>
      </c>
      <c r="I156" s="63">
        <v>2490</v>
      </c>
      <c r="J156" s="63">
        <v>0</v>
      </c>
      <c r="K156" s="63">
        <v>0</v>
      </c>
      <c r="L156" s="64">
        <f t="shared" si="46"/>
        <v>0</v>
      </c>
      <c r="M156" s="161"/>
      <c r="N156" s="208"/>
    </row>
    <row r="157" spans="1:14" x14ac:dyDescent="0.25">
      <c r="A157" s="193"/>
      <c r="B157" s="195"/>
      <c r="C157" s="198"/>
      <c r="D157" s="198"/>
      <c r="E157" s="201"/>
      <c r="F157" s="61" t="s">
        <v>9</v>
      </c>
      <c r="G157" s="63">
        <v>0</v>
      </c>
      <c r="H157" s="63">
        <v>0</v>
      </c>
      <c r="I157" s="63">
        <v>0</v>
      </c>
      <c r="J157" s="63">
        <v>0</v>
      </c>
      <c r="K157" s="63">
        <v>0</v>
      </c>
      <c r="L157" s="64">
        <f t="shared" si="46"/>
        <v>0</v>
      </c>
      <c r="M157" s="161"/>
      <c r="N157" s="208"/>
    </row>
    <row r="158" spans="1:14" x14ac:dyDescent="0.25">
      <c r="A158" s="193"/>
      <c r="B158" s="195"/>
      <c r="C158" s="198"/>
      <c r="D158" s="198"/>
      <c r="E158" s="201"/>
      <c r="F158" s="61" t="s">
        <v>10</v>
      </c>
      <c r="G158" s="63">
        <v>0</v>
      </c>
      <c r="H158" s="63">
        <v>0</v>
      </c>
      <c r="I158" s="66">
        <v>0</v>
      </c>
      <c r="J158" s="63">
        <f t="shared" ref="J158:J159" si="53">I158</f>
        <v>0</v>
      </c>
      <c r="K158" s="63">
        <v>0</v>
      </c>
      <c r="L158" s="64">
        <f t="shared" si="46"/>
        <v>0</v>
      </c>
      <c r="M158" s="161"/>
      <c r="N158" s="208"/>
    </row>
    <row r="159" spans="1:14" x14ac:dyDescent="0.25">
      <c r="A159" s="193"/>
      <c r="B159" s="196"/>
      <c r="C159" s="199"/>
      <c r="D159" s="199"/>
      <c r="E159" s="202"/>
      <c r="F159" s="61" t="s">
        <v>11</v>
      </c>
      <c r="G159" s="63">
        <v>0</v>
      </c>
      <c r="H159" s="63">
        <v>0</v>
      </c>
      <c r="I159" s="66">
        <v>0</v>
      </c>
      <c r="J159" s="63">
        <f t="shared" si="53"/>
        <v>0</v>
      </c>
      <c r="K159" s="63">
        <v>0</v>
      </c>
      <c r="L159" s="64">
        <f t="shared" si="46"/>
        <v>0</v>
      </c>
      <c r="M159" s="161"/>
      <c r="N159" s="208"/>
    </row>
    <row r="160" spans="1:14" ht="21" x14ac:dyDescent="0.25">
      <c r="A160" s="132" t="s">
        <v>135</v>
      </c>
      <c r="B160" s="133"/>
      <c r="C160" s="133"/>
      <c r="D160" s="133"/>
      <c r="E160" s="133"/>
      <c r="F160" s="36" t="s">
        <v>6</v>
      </c>
      <c r="G160" s="38">
        <f>SUM(G161:G164)</f>
        <v>2698157.7533799997</v>
      </c>
      <c r="H160" s="38">
        <f>SUM(H161:H164)</f>
        <v>4337052.958730001</v>
      </c>
      <c r="I160" s="38">
        <f>SUM(I161:I164)</f>
        <v>1007041.6291799999</v>
      </c>
      <c r="J160" s="38">
        <f>SUM(J161:J164)</f>
        <v>279252.28313999996</v>
      </c>
      <c r="K160" s="38">
        <v>0</v>
      </c>
      <c r="L160" s="39">
        <f>J160/H160</f>
        <v>6.4387565888006149E-2</v>
      </c>
      <c r="M160" s="209"/>
      <c r="N160" s="210"/>
    </row>
    <row r="161" spans="1:14" x14ac:dyDescent="0.25">
      <c r="A161" s="133"/>
      <c r="B161" s="133"/>
      <c r="C161" s="133"/>
      <c r="D161" s="133"/>
      <c r="E161" s="133"/>
      <c r="F161" s="36" t="s">
        <v>74</v>
      </c>
      <c r="G161" s="38">
        <f>SUM(G167+G172+G177+G182+G188+G193+G199+G204+G209+G214+G219+G224+G229+G235+G240+G245+G250)</f>
        <v>1221906.1202699998</v>
      </c>
      <c r="H161" s="38">
        <f t="shared" ref="H161:K161" si="54">SUM(H167+H172+H177+H182+H188+H193+H199+H204+H209+H214+H219+H224+H229+H235+H240+H245+H250)</f>
        <v>2548674.6509200009</v>
      </c>
      <c r="I161" s="38">
        <f t="shared" si="54"/>
        <v>467539.65259999997</v>
      </c>
      <c r="J161" s="38">
        <f t="shared" si="54"/>
        <v>241997.78313999998</v>
      </c>
      <c r="K161" s="38">
        <f t="shared" si="54"/>
        <v>0</v>
      </c>
      <c r="L161" s="39">
        <f>J161/H161</f>
        <v>9.4950441419678844E-2</v>
      </c>
      <c r="M161" s="209"/>
      <c r="N161" s="211"/>
    </row>
    <row r="162" spans="1:14" x14ac:dyDescent="0.25">
      <c r="A162" s="133"/>
      <c r="B162" s="133"/>
      <c r="C162" s="133"/>
      <c r="D162" s="133"/>
      <c r="E162" s="133"/>
      <c r="F162" s="36" t="s">
        <v>75</v>
      </c>
      <c r="G162" s="38">
        <f t="shared" ref="G162:K164" si="55">SUM(G168+G173+G178+G183+G189+G194+G200+G205+G210+G215+G220+G225+G230+G236+G241+G246+G251)</f>
        <v>1456019.6331100001</v>
      </c>
      <c r="H162" s="38">
        <f t="shared" si="55"/>
        <v>1627718.7108499999</v>
      </c>
      <c r="I162" s="38">
        <f t="shared" si="55"/>
        <v>502174.67613000004</v>
      </c>
      <c r="J162" s="38">
        <f t="shared" si="55"/>
        <v>0</v>
      </c>
      <c r="K162" s="38">
        <f t="shared" si="55"/>
        <v>0</v>
      </c>
      <c r="L162" s="39">
        <f>J162/H162</f>
        <v>0</v>
      </c>
      <c r="M162" s="209"/>
      <c r="N162" s="211"/>
    </row>
    <row r="163" spans="1:14" x14ac:dyDescent="0.25">
      <c r="A163" s="133"/>
      <c r="B163" s="133"/>
      <c r="C163" s="133"/>
      <c r="D163" s="133"/>
      <c r="E163" s="133"/>
      <c r="F163" s="36" t="s">
        <v>10</v>
      </c>
      <c r="G163" s="38">
        <f t="shared" si="55"/>
        <v>20232</v>
      </c>
      <c r="H163" s="38">
        <f t="shared" si="55"/>
        <v>160659.59696000002</v>
      </c>
      <c r="I163" s="38">
        <f t="shared" si="55"/>
        <v>37327.300450000002</v>
      </c>
      <c r="J163" s="38">
        <f t="shared" si="55"/>
        <v>37254.5</v>
      </c>
      <c r="K163" s="38">
        <f t="shared" si="55"/>
        <v>0</v>
      </c>
      <c r="L163" s="39">
        <f>J163/H163</f>
        <v>0.23188468479275087</v>
      </c>
      <c r="M163" s="209"/>
      <c r="N163" s="211"/>
    </row>
    <row r="164" spans="1:14" x14ac:dyDescent="0.25">
      <c r="A164" s="133"/>
      <c r="B164" s="133"/>
      <c r="C164" s="133"/>
      <c r="D164" s="133"/>
      <c r="E164" s="133"/>
      <c r="F164" s="36" t="s">
        <v>11</v>
      </c>
      <c r="G164" s="38">
        <f t="shared" si="55"/>
        <v>0</v>
      </c>
      <c r="H164" s="38">
        <f t="shared" si="55"/>
        <v>0</v>
      </c>
      <c r="I164" s="38">
        <f t="shared" si="55"/>
        <v>0</v>
      </c>
      <c r="J164" s="38">
        <f t="shared" si="55"/>
        <v>0</v>
      </c>
      <c r="K164" s="38">
        <f t="shared" si="55"/>
        <v>0</v>
      </c>
      <c r="L164" s="39">
        <f>IFERROR(J164/H164,0)</f>
        <v>0</v>
      </c>
      <c r="M164" s="209"/>
      <c r="N164" s="211"/>
    </row>
    <row r="165" spans="1:14" x14ac:dyDescent="0.25">
      <c r="A165" s="190" t="s">
        <v>136</v>
      </c>
      <c r="B165" s="191"/>
      <c r="C165" s="191"/>
      <c r="D165" s="191"/>
      <c r="E165" s="191"/>
      <c r="F165" s="191"/>
      <c r="G165" s="191"/>
      <c r="H165" s="191"/>
      <c r="I165" s="191"/>
      <c r="J165" s="191"/>
      <c r="K165" s="191"/>
      <c r="L165" s="191"/>
      <c r="M165" s="191"/>
      <c r="N165" s="192"/>
    </row>
    <row r="166" spans="1:14" ht="21" x14ac:dyDescent="0.25">
      <c r="A166" s="175" t="s">
        <v>140</v>
      </c>
      <c r="B166" s="131" t="s">
        <v>144</v>
      </c>
      <c r="C166" s="171" t="s">
        <v>145</v>
      </c>
      <c r="D166" s="171" t="s">
        <v>146</v>
      </c>
      <c r="E166" s="179">
        <v>966138.4</v>
      </c>
      <c r="F166" s="67" t="s">
        <v>6</v>
      </c>
      <c r="G166" s="53">
        <f>G167+G168+G169+G170</f>
        <v>307474.59999999998</v>
      </c>
      <c r="H166" s="53">
        <f t="shared" ref="H166:J166" si="56">H167+H168+H169+H170</f>
        <v>658662.98117000004</v>
      </c>
      <c r="I166" s="53">
        <f t="shared" si="56"/>
        <v>3314.9636099999998</v>
      </c>
      <c r="J166" s="53">
        <f t="shared" si="56"/>
        <v>3314.9636099999998</v>
      </c>
      <c r="K166" s="53">
        <f>K167+K168+K169+K170</f>
        <v>0</v>
      </c>
      <c r="L166" s="54">
        <f t="shared" ref="L166:L175" si="57">IFERROR(J166/H166,0)</f>
        <v>5.0328676497220842E-3</v>
      </c>
      <c r="M166" s="180">
        <v>0.32200000000000001</v>
      </c>
      <c r="N166" s="131" t="s">
        <v>240</v>
      </c>
    </row>
    <row r="167" spans="1:14" x14ac:dyDescent="0.25">
      <c r="A167" s="175"/>
      <c r="B167" s="131"/>
      <c r="C167" s="171"/>
      <c r="D167" s="171"/>
      <c r="E167" s="179"/>
      <c r="F167" s="68" t="s">
        <v>74</v>
      </c>
      <c r="G167" s="55">
        <f>296572.6+10902</f>
        <v>307474.59999999998</v>
      </c>
      <c r="H167" s="69">
        <v>658662.98117000004</v>
      </c>
      <c r="I167" s="69">
        <v>3314.9636099999998</v>
      </c>
      <c r="J167" s="70">
        <f t="shared" ref="J167:J175" si="58">I167</f>
        <v>3314.9636099999998</v>
      </c>
      <c r="K167" s="70">
        <v>0</v>
      </c>
      <c r="L167" s="56">
        <f t="shared" si="57"/>
        <v>5.0328676497220842E-3</v>
      </c>
      <c r="M167" s="124"/>
      <c r="N167" s="131"/>
    </row>
    <row r="168" spans="1:14" x14ac:dyDescent="0.25">
      <c r="A168" s="175"/>
      <c r="B168" s="131"/>
      <c r="C168" s="171"/>
      <c r="D168" s="171"/>
      <c r="E168" s="179"/>
      <c r="F168" s="68" t="s">
        <v>75</v>
      </c>
      <c r="G168" s="55">
        <v>0</v>
      </c>
      <c r="H168" s="69">
        <v>0</v>
      </c>
      <c r="I168" s="69">
        <v>0</v>
      </c>
      <c r="J168" s="70">
        <f t="shared" si="58"/>
        <v>0</v>
      </c>
      <c r="K168" s="70">
        <v>0</v>
      </c>
      <c r="L168" s="56">
        <f t="shared" si="57"/>
        <v>0</v>
      </c>
      <c r="M168" s="124"/>
      <c r="N168" s="131"/>
    </row>
    <row r="169" spans="1:14" x14ac:dyDescent="0.25">
      <c r="A169" s="175"/>
      <c r="B169" s="131"/>
      <c r="C169" s="171"/>
      <c r="D169" s="171"/>
      <c r="E169" s="179"/>
      <c r="F169" s="68" t="s">
        <v>10</v>
      </c>
      <c r="G169" s="55">
        <v>0</v>
      </c>
      <c r="H169" s="69">
        <v>0</v>
      </c>
      <c r="I169" s="69">
        <v>0</v>
      </c>
      <c r="J169" s="70">
        <f t="shared" si="58"/>
        <v>0</v>
      </c>
      <c r="K169" s="70">
        <v>0</v>
      </c>
      <c r="L169" s="56">
        <f t="shared" si="57"/>
        <v>0</v>
      </c>
      <c r="M169" s="124"/>
      <c r="N169" s="131"/>
    </row>
    <row r="170" spans="1:14" x14ac:dyDescent="0.25">
      <c r="A170" s="175"/>
      <c r="B170" s="131"/>
      <c r="C170" s="171"/>
      <c r="D170" s="171"/>
      <c r="E170" s="179"/>
      <c r="F170" s="68" t="s">
        <v>11</v>
      </c>
      <c r="G170" s="55">
        <v>0</v>
      </c>
      <c r="H170" s="69">
        <v>0</v>
      </c>
      <c r="I170" s="69">
        <v>0</v>
      </c>
      <c r="J170" s="70">
        <f t="shared" si="58"/>
        <v>0</v>
      </c>
      <c r="K170" s="70">
        <v>0</v>
      </c>
      <c r="L170" s="56">
        <f t="shared" si="57"/>
        <v>0</v>
      </c>
      <c r="M170" s="124"/>
      <c r="N170" s="131"/>
    </row>
    <row r="171" spans="1:14" ht="21" x14ac:dyDescent="0.25">
      <c r="A171" s="175" t="s">
        <v>143</v>
      </c>
      <c r="B171" s="131" t="s">
        <v>148</v>
      </c>
      <c r="C171" s="171" t="s">
        <v>149</v>
      </c>
      <c r="D171" s="171" t="s">
        <v>150</v>
      </c>
      <c r="E171" s="179">
        <v>340223.24</v>
      </c>
      <c r="F171" s="67" t="s">
        <v>6</v>
      </c>
      <c r="G171" s="53">
        <f>G172+G173+G174+G175</f>
        <v>2232.8000000000002</v>
      </c>
      <c r="H171" s="53">
        <f t="shared" ref="H171:K171" si="59">H172+H173+H174+H175</f>
        <v>279652.5</v>
      </c>
      <c r="I171" s="53">
        <f t="shared" si="59"/>
        <v>70410.00318</v>
      </c>
      <c r="J171" s="53">
        <f t="shared" si="59"/>
        <v>70410.00318</v>
      </c>
      <c r="K171" s="53">
        <f t="shared" si="59"/>
        <v>0</v>
      </c>
      <c r="L171" s="54">
        <f t="shared" si="57"/>
        <v>0.2517767700270872</v>
      </c>
      <c r="M171" s="180">
        <v>0.214</v>
      </c>
      <c r="N171" s="131" t="s">
        <v>241</v>
      </c>
    </row>
    <row r="172" spans="1:14" x14ac:dyDescent="0.25">
      <c r="A172" s="175"/>
      <c r="B172" s="131"/>
      <c r="C172" s="171"/>
      <c r="D172" s="171"/>
      <c r="E172" s="179"/>
      <c r="F172" s="68" t="s">
        <v>74</v>
      </c>
      <c r="G172" s="55">
        <v>0</v>
      </c>
      <c r="H172" s="69">
        <v>152299.79999999999</v>
      </c>
      <c r="I172" s="69">
        <v>38450.903180000001</v>
      </c>
      <c r="J172" s="70">
        <f>I172</f>
        <v>38450.903180000001</v>
      </c>
      <c r="K172" s="70">
        <v>0</v>
      </c>
      <c r="L172" s="56">
        <f t="shared" si="57"/>
        <v>0.25246850737821064</v>
      </c>
      <c r="M172" s="124"/>
      <c r="N172" s="131"/>
    </row>
    <row r="173" spans="1:14" x14ac:dyDescent="0.25">
      <c r="A173" s="175"/>
      <c r="B173" s="131"/>
      <c r="C173" s="171"/>
      <c r="D173" s="171"/>
      <c r="E173" s="179"/>
      <c r="F173" s="68" t="s">
        <v>75</v>
      </c>
      <c r="G173" s="55">
        <v>0</v>
      </c>
      <c r="H173" s="69">
        <v>0</v>
      </c>
      <c r="I173" s="69">
        <v>0</v>
      </c>
      <c r="J173" s="70">
        <f t="shared" si="58"/>
        <v>0</v>
      </c>
      <c r="K173" s="70">
        <v>0</v>
      </c>
      <c r="L173" s="56">
        <f t="shared" si="57"/>
        <v>0</v>
      </c>
      <c r="M173" s="124"/>
      <c r="N173" s="131"/>
    </row>
    <row r="174" spans="1:14" x14ac:dyDescent="0.25">
      <c r="A174" s="175"/>
      <c r="B174" s="131"/>
      <c r="C174" s="171"/>
      <c r="D174" s="171"/>
      <c r="E174" s="179"/>
      <c r="F174" s="68" t="s">
        <v>10</v>
      </c>
      <c r="G174" s="55">
        <v>2232.8000000000002</v>
      </c>
      <c r="H174" s="69">
        <v>127352.7</v>
      </c>
      <c r="I174" s="69">
        <v>31959.1</v>
      </c>
      <c r="J174" s="70">
        <f t="shared" si="58"/>
        <v>31959.1</v>
      </c>
      <c r="K174" s="70">
        <v>0</v>
      </c>
      <c r="L174" s="56">
        <f t="shared" si="57"/>
        <v>0.25094952835707446</v>
      </c>
      <c r="M174" s="124"/>
      <c r="N174" s="131"/>
    </row>
    <row r="175" spans="1:14" x14ac:dyDescent="0.25">
      <c r="A175" s="175"/>
      <c r="B175" s="131"/>
      <c r="C175" s="171"/>
      <c r="D175" s="171"/>
      <c r="E175" s="179"/>
      <c r="F175" s="68" t="s">
        <v>11</v>
      </c>
      <c r="G175" s="55">
        <v>0</v>
      </c>
      <c r="H175" s="69">
        <v>0</v>
      </c>
      <c r="I175" s="69">
        <v>0</v>
      </c>
      <c r="J175" s="70">
        <f t="shared" si="58"/>
        <v>0</v>
      </c>
      <c r="K175" s="70">
        <v>0</v>
      </c>
      <c r="L175" s="56">
        <f t="shared" si="57"/>
        <v>0</v>
      </c>
      <c r="M175" s="124"/>
      <c r="N175" s="131"/>
    </row>
    <row r="176" spans="1:14" ht="21" x14ac:dyDescent="0.25">
      <c r="A176" s="175" t="s">
        <v>147</v>
      </c>
      <c r="B176" s="181" t="s">
        <v>141</v>
      </c>
      <c r="C176" s="171" t="s">
        <v>138</v>
      </c>
      <c r="D176" s="171" t="s">
        <v>142</v>
      </c>
      <c r="E176" s="179">
        <v>11821.4</v>
      </c>
      <c r="F176" s="67" t="s">
        <v>6</v>
      </c>
      <c r="G176" s="53">
        <v>6330</v>
      </c>
      <c r="H176" s="53">
        <v>5491.4</v>
      </c>
      <c r="I176" s="53">
        <v>0</v>
      </c>
      <c r="J176" s="53">
        <v>0</v>
      </c>
      <c r="K176" s="53">
        <v>0</v>
      </c>
      <c r="L176" s="54">
        <v>0</v>
      </c>
      <c r="M176" s="180">
        <v>0.53400000000000003</v>
      </c>
      <c r="N176" s="189" t="s">
        <v>242</v>
      </c>
    </row>
    <row r="177" spans="1:14" x14ac:dyDescent="0.25">
      <c r="A177" s="175"/>
      <c r="B177" s="182"/>
      <c r="C177" s="171"/>
      <c r="D177" s="171"/>
      <c r="E177" s="179"/>
      <c r="F177" s="68" t="s">
        <v>74</v>
      </c>
      <c r="G177" s="55">
        <v>6330</v>
      </c>
      <c r="H177" s="69">
        <v>5491.4</v>
      </c>
      <c r="I177" s="70">
        <v>0</v>
      </c>
      <c r="J177" s="70">
        <v>0</v>
      </c>
      <c r="K177" s="70">
        <v>0</v>
      </c>
      <c r="L177" s="56">
        <v>0</v>
      </c>
      <c r="M177" s="124"/>
      <c r="N177" s="189"/>
    </row>
    <row r="178" spans="1:14" x14ac:dyDescent="0.25">
      <c r="A178" s="175"/>
      <c r="B178" s="182"/>
      <c r="C178" s="171"/>
      <c r="D178" s="171"/>
      <c r="E178" s="179"/>
      <c r="F178" s="68" t="s">
        <v>75</v>
      </c>
      <c r="G178" s="55">
        <v>0</v>
      </c>
      <c r="H178" s="69">
        <v>0</v>
      </c>
      <c r="I178" s="69">
        <v>0</v>
      </c>
      <c r="J178" s="70">
        <v>0</v>
      </c>
      <c r="K178" s="70">
        <v>0</v>
      </c>
      <c r="L178" s="56">
        <v>0</v>
      </c>
      <c r="M178" s="124"/>
      <c r="N178" s="189"/>
    </row>
    <row r="179" spans="1:14" x14ac:dyDescent="0.25">
      <c r="A179" s="175"/>
      <c r="B179" s="182"/>
      <c r="C179" s="171"/>
      <c r="D179" s="171"/>
      <c r="E179" s="179"/>
      <c r="F179" s="68" t="s">
        <v>10</v>
      </c>
      <c r="G179" s="55">
        <v>0</v>
      </c>
      <c r="H179" s="69">
        <v>0</v>
      </c>
      <c r="I179" s="69">
        <v>0</v>
      </c>
      <c r="J179" s="70">
        <v>0</v>
      </c>
      <c r="K179" s="70">
        <v>0</v>
      </c>
      <c r="L179" s="56">
        <v>0</v>
      </c>
      <c r="M179" s="124"/>
      <c r="N179" s="189"/>
    </row>
    <row r="180" spans="1:14" x14ac:dyDescent="0.25">
      <c r="A180" s="175"/>
      <c r="B180" s="182"/>
      <c r="C180" s="171"/>
      <c r="D180" s="171"/>
      <c r="E180" s="179"/>
      <c r="F180" s="68" t="s">
        <v>11</v>
      </c>
      <c r="G180" s="55">
        <v>0</v>
      </c>
      <c r="H180" s="69">
        <v>0</v>
      </c>
      <c r="I180" s="69">
        <v>0</v>
      </c>
      <c r="J180" s="70">
        <v>0</v>
      </c>
      <c r="K180" s="70">
        <v>0</v>
      </c>
      <c r="L180" s="56">
        <v>0</v>
      </c>
      <c r="M180" s="124"/>
      <c r="N180" s="189"/>
    </row>
    <row r="181" spans="1:14" ht="21" x14ac:dyDescent="0.25">
      <c r="A181" s="175" t="s">
        <v>152</v>
      </c>
      <c r="B181" s="181" t="s">
        <v>137</v>
      </c>
      <c r="C181" s="171" t="s">
        <v>138</v>
      </c>
      <c r="D181" s="171" t="s">
        <v>139</v>
      </c>
      <c r="E181" s="179">
        <v>604.6</v>
      </c>
      <c r="F181" s="67" t="s">
        <v>6</v>
      </c>
      <c r="G181" s="53">
        <v>0</v>
      </c>
      <c r="H181" s="53">
        <v>604.6</v>
      </c>
      <c r="I181" s="53">
        <v>0</v>
      </c>
      <c r="J181" s="53">
        <v>0</v>
      </c>
      <c r="K181" s="53">
        <v>0</v>
      </c>
      <c r="L181" s="54">
        <v>0</v>
      </c>
      <c r="M181" s="180">
        <v>0</v>
      </c>
      <c r="N181" s="189" t="s">
        <v>243</v>
      </c>
    </row>
    <row r="182" spans="1:14" x14ac:dyDescent="0.25">
      <c r="A182" s="175"/>
      <c r="B182" s="182"/>
      <c r="C182" s="171"/>
      <c r="D182" s="171"/>
      <c r="E182" s="179"/>
      <c r="F182" s="68" t="s">
        <v>74</v>
      </c>
      <c r="G182" s="55">
        <v>0</v>
      </c>
      <c r="H182" s="69">
        <v>604.6</v>
      </c>
      <c r="I182" s="69">
        <v>0</v>
      </c>
      <c r="J182" s="70">
        <v>0</v>
      </c>
      <c r="K182" s="70">
        <v>0</v>
      </c>
      <c r="L182" s="56">
        <v>0</v>
      </c>
      <c r="M182" s="124"/>
      <c r="N182" s="189"/>
    </row>
    <row r="183" spans="1:14" x14ac:dyDescent="0.25">
      <c r="A183" s="175"/>
      <c r="B183" s="182"/>
      <c r="C183" s="171"/>
      <c r="D183" s="171"/>
      <c r="E183" s="179"/>
      <c r="F183" s="68" t="s">
        <v>75</v>
      </c>
      <c r="G183" s="55">
        <v>0</v>
      </c>
      <c r="H183" s="69">
        <v>0</v>
      </c>
      <c r="I183" s="69">
        <v>0</v>
      </c>
      <c r="J183" s="70">
        <v>0</v>
      </c>
      <c r="K183" s="70">
        <v>0</v>
      </c>
      <c r="L183" s="56">
        <v>0</v>
      </c>
      <c r="M183" s="124"/>
      <c r="N183" s="189"/>
    </row>
    <row r="184" spans="1:14" x14ac:dyDescent="0.25">
      <c r="A184" s="175"/>
      <c r="B184" s="182"/>
      <c r="C184" s="171"/>
      <c r="D184" s="171"/>
      <c r="E184" s="179"/>
      <c r="F184" s="68" t="s">
        <v>10</v>
      </c>
      <c r="G184" s="55">
        <v>0</v>
      </c>
      <c r="H184" s="69">
        <v>0</v>
      </c>
      <c r="I184" s="69">
        <v>0</v>
      </c>
      <c r="J184" s="70">
        <v>0</v>
      </c>
      <c r="K184" s="70">
        <v>0</v>
      </c>
      <c r="L184" s="56">
        <v>0</v>
      </c>
      <c r="M184" s="124"/>
      <c r="N184" s="189"/>
    </row>
    <row r="185" spans="1:14" x14ac:dyDescent="0.25">
      <c r="A185" s="175"/>
      <c r="B185" s="182"/>
      <c r="C185" s="171"/>
      <c r="D185" s="171"/>
      <c r="E185" s="179"/>
      <c r="F185" s="68" t="s">
        <v>11</v>
      </c>
      <c r="G185" s="55">
        <v>0</v>
      </c>
      <c r="H185" s="69">
        <v>0</v>
      </c>
      <c r="I185" s="69">
        <v>0</v>
      </c>
      <c r="J185" s="70">
        <v>0</v>
      </c>
      <c r="K185" s="70">
        <v>0</v>
      </c>
      <c r="L185" s="56">
        <v>0</v>
      </c>
      <c r="M185" s="124"/>
      <c r="N185" s="189"/>
    </row>
    <row r="186" spans="1:14" x14ac:dyDescent="0.25">
      <c r="A186" s="184" t="s">
        <v>151</v>
      </c>
      <c r="B186" s="150"/>
      <c r="C186" s="150"/>
      <c r="D186" s="150"/>
      <c r="E186" s="150"/>
      <c r="F186" s="150"/>
      <c r="G186" s="150"/>
      <c r="H186" s="150"/>
      <c r="I186" s="150"/>
      <c r="J186" s="150"/>
      <c r="K186" s="150"/>
      <c r="L186" s="150"/>
      <c r="M186" s="150"/>
      <c r="N186" s="150"/>
    </row>
    <row r="187" spans="1:14" ht="21" x14ac:dyDescent="0.25">
      <c r="A187" s="175" t="s">
        <v>156</v>
      </c>
      <c r="B187" s="169" t="s">
        <v>153</v>
      </c>
      <c r="C187" s="171" t="s">
        <v>154</v>
      </c>
      <c r="D187" s="171" t="s">
        <v>244</v>
      </c>
      <c r="E187" s="188">
        <v>282849.76</v>
      </c>
      <c r="F187" s="67" t="s">
        <v>6</v>
      </c>
      <c r="G187" s="53">
        <f>G188+G189+G190+G191</f>
        <v>104569.4</v>
      </c>
      <c r="H187" s="53">
        <f t="shared" ref="H187:K187" si="60">H188+H189+H190+H191</f>
        <v>78137.851060000001</v>
      </c>
      <c r="I187" s="53">
        <f t="shared" si="60"/>
        <v>35302.630429999997</v>
      </c>
      <c r="J187" s="53">
        <f t="shared" si="60"/>
        <v>35302.630429999997</v>
      </c>
      <c r="K187" s="53">
        <f t="shared" si="60"/>
        <v>0</v>
      </c>
      <c r="L187" s="54">
        <f t="shared" ref="L187:L196" si="61">IFERROR(J187/H187,0)</f>
        <v>0.45179935141666533</v>
      </c>
      <c r="M187" s="180">
        <v>0.495</v>
      </c>
      <c r="N187" s="183" t="s">
        <v>155</v>
      </c>
    </row>
    <row r="188" spans="1:14" x14ac:dyDescent="0.25">
      <c r="A188" s="175"/>
      <c r="B188" s="169"/>
      <c r="C188" s="171"/>
      <c r="D188" s="171"/>
      <c r="E188" s="188"/>
      <c r="F188" s="68" t="s">
        <v>74</v>
      </c>
      <c r="G188" s="55">
        <v>86583.5</v>
      </c>
      <c r="H188" s="69">
        <v>65784.951060000007</v>
      </c>
      <c r="I188" s="69">
        <v>30007.23043</v>
      </c>
      <c r="J188" s="70">
        <f t="shared" ref="J188:J196" si="62">I188</f>
        <v>30007.23043</v>
      </c>
      <c r="K188" s="70">
        <v>0</v>
      </c>
      <c r="L188" s="56">
        <f t="shared" si="61"/>
        <v>0.45614125945965245</v>
      </c>
      <c r="M188" s="124"/>
      <c r="N188" s="183"/>
    </row>
    <row r="189" spans="1:14" x14ac:dyDescent="0.25">
      <c r="A189" s="175"/>
      <c r="B189" s="169"/>
      <c r="C189" s="171"/>
      <c r="D189" s="171"/>
      <c r="E189" s="188"/>
      <c r="F189" s="68" t="s">
        <v>75</v>
      </c>
      <c r="G189" s="55">
        <v>0</v>
      </c>
      <c r="H189" s="69">
        <v>0</v>
      </c>
      <c r="I189" s="69">
        <v>0</v>
      </c>
      <c r="J189" s="70">
        <f t="shared" si="62"/>
        <v>0</v>
      </c>
      <c r="K189" s="70">
        <v>0</v>
      </c>
      <c r="L189" s="56">
        <f t="shared" si="61"/>
        <v>0</v>
      </c>
      <c r="M189" s="124"/>
      <c r="N189" s="183"/>
    </row>
    <row r="190" spans="1:14" x14ac:dyDescent="0.25">
      <c r="A190" s="175"/>
      <c r="B190" s="169"/>
      <c r="C190" s="171"/>
      <c r="D190" s="171"/>
      <c r="E190" s="188"/>
      <c r="F190" s="68" t="s">
        <v>10</v>
      </c>
      <c r="G190" s="55">
        <v>17985.900000000001</v>
      </c>
      <c r="H190" s="69">
        <v>12352.9</v>
      </c>
      <c r="I190" s="69">
        <v>5295.4</v>
      </c>
      <c r="J190" s="70">
        <f t="shared" si="62"/>
        <v>5295.4</v>
      </c>
      <c r="K190" s="70">
        <v>0</v>
      </c>
      <c r="L190" s="56">
        <f t="shared" si="61"/>
        <v>0.42867666701746149</v>
      </c>
      <c r="M190" s="124"/>
      <c r="N190" s="183"/>
    </row>
    <row r="191" spans="1:14" x14ac:dyDescent="0.25">
      <c r="A191" s="175"/>
      <c r="B191" s="169"/>
      <c r="C191" s="171"/>
      <c r="D191" s="171"/>
      <c r="E191" s="188"/>
      <c r="F191" s="68" t="s">
        <v>11</v>
      </c>
      <c r="G191" s="55">
        <v>0</v>
      </c>
      <c r="H191" s="69">
        <v>0</v>
      </c>
      <c r="I191" s="69">
        <v>0</v>
      </c>
      <c r="J191" s="70">
        <f t="shared" si="62"/>
        <v>0</v>
      </c>
      <c r="K191" s="70">
        <v>0</v>
      </c>
      <c r="L191" s="56">
        <f t="shared" si="61"/>
        <v>0</v>
      </c>
      <c r="M191" s="124"/>
      <c r="N191" s="183"/>
    </row>
    <row r="192" spans="1:14" ht="21" x14ac:dyDescent="0.25">
      <c r="A192" s="175" t="s">
        <v>164</v>
      </c>
      <c r="B192" s="169" t="s">
        <v>157</v>
      </c>
      <c r="C192" s="171" t="s">
        <v>158</v>
      </c>
      <c r="D192" s="171" t="s">
        <v>159</v>
      </c>
      <c r="E192" s="171" t="s">
        <v>160</v>
      </c>
      <c r="F192" s="67" t="s">
        <v>6</v>
      </c>
      <c r="G192" s="53">
        <f>G193+G194+G195+G196</f>
        <v>0</v>
      </c>
      <c r="H192" s="53">
        <f t="shared" ref="H192:K192" si="63">H193+H194+H195+H196</f>
        <v>138144.1</v>
      </c>
      <c r="I192" s="53">
        <f t="shared" si="63"/>
        <v>0</v>
      </c>
      <c r="J192" s="53">
        <f t="shared" si="63"/>
        <v>0</v>
      </c>
      <c r="K192" s="53">
        <f t="shared" si="63"/>
        <v>0</v>
      </c>
      <c r="L192" s="54">
        <f t="shared" si="61"/>
        <v>0</v>
      </c>
      <c r="M192" s="180">
        <v>0</v>
      </c>
      <c r="N192" s="183" t="s">
        <v>245</v>
      </c>
    </row>
    <row r="193" spans="1:14" x14ac:dyDescent="0.25">
      <c r="A193" s="175"/>
      <c r="B193" s="169"/>
      <c r="C193" s="171"/>
      <c r="D193" s="171"/>
      <c r="E193" s="171"/>
      <c r="F193" s="68" t="s">
        <v>74</v>
      </c>
      <c r="G193" s="55">
        <v>0</v>
      </c>
      <c r="H193" s="69">
        <v>117422.52</v>
      </c>
      <c r="I193" s="69">
        <v>0</v>
      </c>
      <c r="J193" s="70">
        <f t="shared" si="62"/>
        <v>0</v>
      </c>
      <c r="K193" s="70">
        <v>0</v>
      </c>
      <c r="L193" s="56">
        <f t="shared" si="61"/>
        <v>0</v>
      </c>
      <c r="M193" s="124"/>
      <c r="N193" s="183"/>
    </row>
    <row r="194" spans="1:14" x14ac:dyDescent="0.25">
      <c r="A194" s="175"/>
      <c r="B194" s="169"/>
      <c r="C194" s="171"/>
      <c r="D194" s="171"/>
      <c r="E194" s="171"/>
      <c r="F194" s="68" t="s">
        <v>75</v>
      </c>
      <c r="G194" s="55">
        <v>0</v>
      </c>
      <c r="H194" s="69">
        <v>0</v>
      </c>
      <c r="I194" s="69">
        <v>0</v>
      </c>
      <c r="J194" s="70">
        <f t="shared" si="62"/>
        <v>0</v>
      </c>
      <c r="K194" s="70">
        <v>0</v>
      </c>
      <c r="L194" s="56">
        <f t="shared" si="61"/>
        <v>0</v>
      </c>
      <c r="M194" s="124"/>
      <c r="N194" s="183"/>
    </row>
    <row r="195" spans="1:14" x14ac:dyDescent="0.25">
      <c r="A195" s="175"/>
      <c r="B195" s="169"/>
      <c r="C195" s="171"/>
      <c r="D195" s="171"/>
      <c r="E195" s="171"/>
      <c r="F195" s="68" t="s">
        <v>10</v>
      </c>
      <c r="G195" s="55">
        <v>0</v>
      </c>
      <c r="H195" s="69">
        <v>20721.580000000002</v>
      </c>
      <c r="I195" s="69">
        <v>0</v>
      </c>
      <c r="J195" s="70">
        <f t="shared" si="62"/>
        <v>0</v>
      </c>
      <c r="K195" s="70">
        <v>0</v>
      </c>
      <c r="L195" s="56">
        <f t="shared" si="61"/>
        <v>0</v>
      </c>
      <c r="M195" s="124"/>
      <c r="N195" s="183"/>
    </row>
    <row r="196" spans="1:14" x14ac:dyDescent="0.25">
      <c r="A196" s="175"/>
      <c r="B196" s="169"/>
      <c r="C196" s="171"/>
      <c r="D196" s="171"/>
      <c r="E196" s="171"/>
      <c r="F196" s="68" t="s">
        <v>11</v>
      </c>
      <c r="G196" s="55">
        <v>0</v>
      </c>
      <c r="H196" s="69">
        <v>0</v>
      </c>
      <c r="I196" s="69">
        <v>0</v>
      </c>
      <c r="J196" s="70">
        <f t="shared" si="62"/>
        <v>0</v>
      </c>
      <c r="K196" s="70">
        <v>0</v>
      </c>
      <c r="L196" s="56">
        <f t="shared" si="61"/>
        <v>0</v>
      </c>
      <c r="M196" s="124"/>
      <c r="N196" s="183"/>
    </row>
    <row r="197" spans="1:14" x14ac:dyDescent="0.25">
      <c r="A197" s="184" t="s">
        <v>161</v>
      </c>
      <c r="B197" s="150"/>
      <c r="C197" s="150"/>
      <c r="D197" s="150"/>
      <c r="E197" s="150"/>
      <c r="F197" s="150"/>
      <c r="G197" s="150"/>
      <c r="H197" s="150"/>
      <c r="I197" s="150"/>
      <c r="J197" s="150"/>
      <c r="K197" s="150"/>
      <c r="L197" s="150"/>
      <c r="M197" s="150"/>
      <c r="N197" s="150"/>
    </row>
    <row r="198" spans="1:14" ht="21" x14ac:dyDescent="0.25">
      <c r="A198" s="175" t="s">
        <v>166</v>
      </c>
      <c r="B198" s="169" t="s">
        <v>165</v>
      </c>
      <c r="C198" s="171" t="s">
        <v>154</v>
      </c>
      <c r="D198" s="171" t="s">
        <v>163</v>
      </c>
      <c r="E198" s="185">
        <v>2180000</v>
      </c>
      <c r="F198" s="67" t="s">
        <v>6</v>
      </c>
      <c r="G198" s="53">
        <f>G199+G200+G201+G202</f>
        <v>40000</v>
      </c>
      <c r="H198" s="53">
        <f t="shared" ref="H198:L198" si="64">H199+H200+H201+H202</f>
        <v>1070000</v>
      </c>
      <c r="I198" s="53">
        <f t="shared" si="64"/>
        <v>431436.20877000003</v>
      </c>
      <c r="J198" s="53">
        <f t="shared" si="64"/>
        <v>0</v>
      </c>
      <c r="K198" s="53">
        <f t="shared" si="64"/>
        <v>0</v>
      </c>
      <c r="L198" s="53">
        <f t="shared" si="64"/>
        <v>0</v>
      </c>
      <c r="M198" s="180">
        <v>0</v>
      </c>
      <c r="N198" s="131" t="s">
        <v>246</v>
      </c>
    </row>
    <row r="199" spans="1:14" x14ac:dyDescent="0.25">
      <c r="A199" s="175"/>
      <c r="B199" s="169"/>
      <c r="C199" s="171"/>
      <c r="D199" s="171"/>
      <c r="E199" s="186"/>
      <c r="F199" s="68" t="s">
        <v>74</v>
      </c>
      <c r="G199" s="55">
        <v>1596</v>
      </c>
      <c r="H199" s="69">
        <v>331593</v>
      </c>
      <c r="I199" s="69">
        <v>133702.08109999998</v>
      </c>
      <c r="J199" s="53">
        <v>0</v>
      </c>
      <c r="K199" s="70">
        <v>0</v>
      </c>
      <c r="L199" s="56">
        <v>0</v>
      </c>
      <c r="M199" s="180"/>
      <c r="N199" s="131"/>
    </row>
    <row r="200" spans="1:14" x14ac:dyDescent="0.25">
      <c r="A200" s="175"/>
      <c r="B200" s="169"/>
      <c r="C200" s="171"/>
      <c r="D200" s="171"/>
      <c r="E200" s="186"/>
      <c r="F200" s="68" t="s">
        <v>75</v>
      </c>
      <c r="G200" s="55">
        <v>38400</v>
      </c>
      <c r="H200" s="69">
        <v>738300</v>
      </c>
      <c r="I200" s="69">
        <v>297690.98405000003</v>
      </c>
      <c r="J200" s="53">
        <v>0</v>
      </c>
      <c r="K200" s="70">
        <v>0</v>
      </c>
      <c r="L200" s="56">
        <v>0</v>
      </c>
      <c r="M200" s="180"/>
      <c r="N200" s="131"/>
    </row>
    <row r="201" spans="1:14" x14ac:dyDescent="0.25">
      <c r="A201" s="175"/>
      <c r="B201" s="169"/>
      <c r="C201" s="171"/>
      <c r="D201" s="171"/>
      <c r="E201" s="186"/>
      <c r="F201" s="68" t="s">
        <v>10</v>
      </c>
      <c r="G201" s="55">
        <v>4</v>
      </c>
      <c r="H201" s="69">
        <v>107</v>
      </c>
      <c r="I201" s="69">
        <v>43.143620000000006</v>
      </c>
      <c r="J201" s="53">
        <v>0</v>
      </c>
      <c r="K201" s="70">
        <v>0</v>
      </c>
      <c r="L201" s="56">
        <v>0</v>
      </c>
      <c r="M201" s="180"/>
      <c r="N201" s="131"/>
    </row>
    <row r="202" spans="1:14" x14ac:dyDescent="0.25">
      <c r="A202" s="175"/>
      <c r="B202" s="169"/>
      <c r="C202" s="171"/>
      <c r="D202" s="171"/>
      <c r="E202" s="187"/>
      <c r="F202" s="68" t="s">
        <v>11</v>
      </c>
      <c r="G202" s="55">
        <v>0</v>
      </c>
      <c r="H202" s="69">
        <v>0</v>
      </c>
      <c r="I202" s="69">
        <v>0</v>
      </c>
      <c r="J202" s="53">
        <v>0</v>
      </c>
      <c r="K202" s="70">
        <v>0</v>
      </c>
      <c r="L202" s="56">
        <v>0</v>
      </c>
      <c r="M202" s="180"/>
      <c r="N202" s="131"/>
    </row>
    <row r="203" spans="1:14" ht="21" x14ac:dyDescent="0.25">
      <c r="A203" s="175" t="s">
        <v>169</v>
      </c>
      <c r="B203" s="169" t="s">
        <v>167</v>
      </c>
      <c r="C203" s="171" t="s">
        <v>168</v>
      </c>
      <c r="D203" s="171" t="s">
        <v>163</v>
      </c>
      <c r="E203" s="179">
        <v>667030.30000000005</v>
      </c>
      <c r="F203" s="67" t="s">
        <v>6</v>
      </c>
      <c r="G203" s="53">
        <f>G204+G205+G206+G207</f>
        <v>20393.8</v>
      </c>
      <c r="H203" s="53">
        <f t="shared" ref="H203:K203" si="65">H204+H205+H206+H207</f>
        <v>251707.50000000003</v>
      </c>
      <c r="I203" s="53">
        <f t="shared" si="65"/>
        <v>179831.36888000002</v>
      </c>
      <c r="J203" s="53">
        <f t="shared" si="65"/>
        <v>0</v>
      </c>
      <c r="K203" s="53">
        <f t="shared" si="65"/>
        <v>0</v>
      </c>
      <c r="L203" s="54">
        <v>0</v>
      </c>
      <c r="M203" s="180">
        <v>0</v>
      </c>
      <c r="N203" s="131" t="s">
        <v>247</v>
      </c>
    </row>
    <row r="204" spans="1:14" x14ac:dyDescent="0.25">
      <c r="A204" s="175"/>
      <c r="B204" s="169"/>
      <c r="C204" s="171"/>
      <c r="D204" s="171"/>
      <c r="E204" s="179"/>
      <c r="F204" s="68" t="s">
        <v>74</v>
      </c>
      <c r="G204" s="55">
        <v>20391.8</v>
      </c>
      <c r="H204" s="69">
        <v>78004.100000000006</v>
      </c>
      <c r="I204" s="69">
        <v>55729.70246</v>
      </c>
      <c r="J204" s="53">
        <v>0</v>
      </c>
      <c r="K204" s="70">
        <v>0</v>
      </c>
      <c r="L204" s="56">
        <v>0</v>
      </c>
      <c r="M204" s="124"/>
      <c r="N204" s="131"/>
    </row>
    <row r="205" spans="1:14" x14ac:dyDescent="0.25">
      <c r="A205" s="175"/>
      <c r="B205" s="169"/>
      <c r="C205" s="171"/>
      <c r="D205" s="171"/>
      <c r="E205" s="179"/>
      <c r="F205" s="68" t="s">
        <v>75</v>
      </c>
      <c r="G205" s="55">
        <v>0</v>
      </c>
      <c r="H205" s="69">
        <v>173678.2</v>
      </c>
      <c r="I205" s="69">
        <v>124083.66239</v>
      </c>
      <c r="J205" s="53">
        <v>0</v>
      </c>
      <c r="K205" s="70">
        <v>0</v>
      </c>
      <c r="L205" s="56">
        <v>0</v>
      </c>
      <c r="M205" s="124"/>
      <c r="N205" s="131"/>
    </row>
    <row r="206" spans="1:14" x14ac:dyDescent="0.25">
      <c r="A206" s="175"/>
      <c r="B206" s="169"/>
      <c r="C206" s="171"/>
      <c r="D206" s="171"/>
      <c r="E206" s="179"/>
      <c r="F206" s="68" t="s">
        <v>10</v>
      </c>
      <c r="G206" s="55">
        <v>2</v>
      </c>
      <c r="H206" s="69">
        <v>25.2</v>
      </c>
      <c r="I206" s="69">
        <v>18.00403</v>
      </c>
      <c r="J206" s="53">
        <v>0</v>
      </c>
      <c r="K206" s="70">
        <v>0</v>
      </c>
      <c r="L206" s="56">
        <v>0</v>
      </c>
      <c r="M206" s="124"/>
      <c r="N206" s="131"/>
    </row>
    <row r="207" spans="1:14" x14ac:dyDescent="0.25">
      <c r="A207" s="175"/>
      <c r="B207" s="169"/>
      <c r="C207" s="171"/>
      <c r="D207" s="171"/>
      <c r="E207" s="179"/>
      <c r="F207" s="68" t="s">
        <v>11</v>
      </c>
      <c r="G207" s="55">
        <v>0</v>
      </c>
      <c r="H207" s="69">
        <v>0</v>
      </c>
      <c r="I207" s="69">
        <v>0</v>
      </c>
      <c r="J207" s="53">
        <v>0</v>
      </c>
      <c r="K207" s="70">
        <v>0</v>
      </c>
      <c r="L207" s="56">
        <v>0</v>
      </c>
      <c r="M207" s="124"/>
      <c r="N207" s="131"/>
    </row>
    <row r="208" spans="1:14" ht="21" x14ac:dyDescent="0.25">
      <c r="A208" s="175" t="s">
        <v>172</v>
      </c>
      <c r="B208" s="169" t="s">
        <v>170</v>
      </c>
      <c r="C208" s="171" t="s">
        <v>171</v>
      </c>
      <c r="D208" s="171" t="s">
        <v>163</v>
      </c>
      <c r="E208" s="179">
        <v>414714.7</v>
      </c>
      <c r="F208" s="67" t="s">
        <v>6</v>
      </c>
      <c r="G208" s="53">
        <f>G209+G210+G211+G212</f>
        <v>15448</v>
      </c>
      <c r="H208" s="53">
        <f t="shared" ref="H208:K208" si="66">H209+H210+H211+H212</f>
        <v>0</v>
      </c>
      <c r="I208" s="53">
        <f t="shared" si="66"/>
        <v>0</v>
      </c>
      <c r="J208" s="53">
        <f t="shared" si="66"/>
        <v>0</v>
      </c>
      <c r="K208" s="53">
        <f t="shared" si="66"/>
        <v>0</v>
      </c>
      <c r="L208" s="54">
        <v>0</v>
      </c>
      <c r="M208" s="180">
        <v>0</v>
      </c>
      <c r="N208" s="131" t="s">
        <v>248</v>
      </c>
    </row>
    <row r="209" spans="1:14" x14ac:dyDescent="0.25">
      <c r="A209" s="175"/>
      <c r="B209" s="169"/>
      <c r="C209" s="171"/>
      <c r="D209" s="171"/>
      <c r="E209" s="179"/>
      <c r="F209" s="68" t="s">
        <v>74</v>
      </c>
      <c r="G209" s="55">
        <v>15446.5</v>
      </c>
      <c r="H209" s="69">
        <v>0</v>
      </c>
      <c r="I209" s="69">
        <v>0</v>
      </c>
      <c r="J209" s="53">
        <v>0</v>
      </c>
      <c r="K209" s="70">
        <v>0</v>
      </c>
      <c r="L209" s="56">
        <v>0</v>
      </c>
      <c r="M209" s="124"/>
      <c r="N209" s="131"/>
    </row>
    <row r="210" spans="1:14" x14ac:dyDescent="0.25">
      <c r="A210" s="175"/>
      <c r="B210" s="169"/>
      <c r="C210" s="171"/>
      <c r="D210" s="171"/>
      <c r="E210" s="179"/>
      <c r="F210" s="68" t="s">
        <v>75</v>
      </c>
      <c r="G210" s="55">
        <v>0</v>
      </c>
      <c r="H210" s="69">
        <v>0</v>
      </c>
      <c r="I210" s="69">
        <v>0</v>
      </c>
      <c r="J210" s="53">
        <v>0</v>
      </c>
      <c r="K210" s="70">
        <v>0</v>
      </c>
      <c r="L210" s="56">
        <v>0</v>
      </c>
      <c r="M210" s="124"/>
      <c r="N210" s="131"/>
    </row>
    <row r="211" spans="1:14" x14ac:dyDescent="0.25">
      <c r="A211" s="175"/>
      <c r="B211" s="169"/>
      <c r="C211" s="171"/>
      <c r="D211" s="171"/>
      <c r="E211" s="179"/>
      <c r="F211" s="68" t="s">
        <v>10</v>
      </c>
      <c r="G211" s="55">
        <v>1.5</v>
      </c>
      <c r="H211" s="69">
        <v>0</v>
      </c>
      <c r="I211" s="69">
        <v>0</v>
      </c>
      <c r="J211" s="53">
        <v>0</v>
      </c>
      <c r="K211" s="70">
        <v>0</v>
      </c>
      <c r="L211" s="56">
        <v>0</v>
      </c>
      <c r="M211" s="124"/>
      <c r="N211" s="131"/>
    </row>
    <row r="212" spans="1:14" x14ac:dyDescent="0.25">
      <c r="A212" s="175"/>
      <c r="B212" s="169"/>
      <c r="C212" s="171"/>
      <c r="D212" s="171"/>
      <c r="E212" s="179"/>
      <c r="F212" s="68" t="s">
        <v>11</v>
      </c>
      <c r="G212" s="55">
        <v>0</v>
      </c>
      <c r="H212" s="69">
        <v>0</v>
      </c>
      <c r="I212" s="69">
        <v>0</v>
      </c>
      <c r="J212" s="53">
        <v>0</v>
      </c>
      <c r="K212" s="70">
        <v>0</v>
      </c>
      <c r="L212" s="56">
        <v>0</v>
      </c>
      <c r="M212" s="124"/>
      <c r="N212" s="131"/>
    </row>
    <row r="213" spans="1:14" ht="21" x14ac:dyDescent="0.25">
      <c r="A213" s="175" t="s">
        <v>175</v>
      </c>
      <c r="B213" s="169" t="s">
        <v>173</v>
      </c>
      <c r="C213" s="171" t="s">
        <v>174</v>
      </c>
      <c r="D213" s="171" t="s">
        <v>163</v>
      </c>
      <c r="E213" s="179">
        <v>1058276.71</v>
      </c>
      <c r="F213" s="67" t="s">
        <v>6</v>
      </c>
      <c r="G213" s="53">
        <f>G214+G215+G216+G217</f>
        <v>15277</v>
      </c>
      <c r="H213" s="53">
        <f t="shared" ref="H213:K213" si="67">H214+H215+H216+H217</f>
        <v>324097.32782000001</v>
      </c>
      <c r="I213" s="53">
        <f t="shared" si="67"/>
        <v>76025.440000000002</v>
      </c>
      <c r="J213" s="53">
        <f t="shared" si="67"/>
        <v>0</v>
      </c>
      <c r="K213" s="53">
        <f t="shared" si="67"/>
        <v>0</v>
      </c>
      <c r="L213" s="54">
        <v>0</v>
      </c>
      <c r="M213" s="180">
        <v>0</v>
      </c>
      <c r="N213" s="131" t="s">
        <v>249</v>
      </c>
    </row>
    <row r="214" spans="1:14" x14ac:dyDescent="0.25">
      <c r="A214" s="175"/>
      <c r="B214" s="169"/>
      <c r="C214" s="171"/>
      <c r="D214" s="171"/>
      <c r="E214" s="179"/>
      <c r="F214" s="68" t="s">
        <v>74</v>
      </c>
      <c r="G214" s="55">
        <v>15275.5</v>
      </c>
      <c r="H214" s="69">
        <v>100437.71086000001</v>
      </c>
      <c r="I214" s="69">
        <v>23560.27189</v>
      </c>
      <c r="J214" s="53">
        <v>0</v>
      </c>
      <c r="K214" s="70">
        <v>0</v>
      </c>
      <c r="L214" s="56">
        <v>0</v>
      </c>
      <c r="M214" s="124"/>
      <c r="N214" s="131"/>
    </row>
    <row r="215" spans="1:14" x14ac:dyDescent="0.25">
      <c r="A215" s="175"/>
      <c r="B215" s="169"/>
      <c r="C215" s="171"/>
      <c r="D215" s="171"/>
      <c r="E215" s="179"/>
      <c r="F215" s="68" t="s">
        <v>75</v>
      </c>
      <c r="G215" s="55">
        <v>0</v>
      </c>
      <c r="H215" s="69">
        <v>223627.2</v>
      </c>
      <c r="I215" s="69">
        <v>52457.563869999998</v>
      </c>
      <c r="J215" s="53">
        <v>0</v>
      </c>
      <c r="K215" s="70">
        <v>0</v>
      </c>
      <c r="L215" s="56">
        <v>0</v>
      </c>
      <c r="M215" s="124"/>
      <c r="N215" s="131"/>
    </row>
    <row r="216" spans="1:14" x14ac:dyDescent="0.25">
      <c r="A216" s="175"/>
      <c r="B216" s="169"/>
      <c r="C216" s="171"/>
      <c r="D216" s="171"/>
      <c r="E216" s="179"/>
      <c r="F216" s="68" t="s">
        <v>10</v>
      </c>
      <c r="G216" s="55">
        <v>1.5</v>
      </c>
      <c r="H216" s="69">
        <v>32.416959999999996</v>
      </c>
      <c r="I216" s="69">
        <v>7.6042399999999999</v>
      </c>
      <c r="J216" s="53">
        <v>0</v>
      </c>
      <c r="K216" s="70">
        <v>0</v>
      </c>
      <c r="L216" s="56">
        <v>0</v>
      </c>
      <c r="M216" s="124"/>
      <c r="N216" s="131"/>
    </row>
    <row r="217" spans="1:14" x14ac:dyDescent="0.25">
      <c r="A217" s="175"/>
      <c r="B217" s="169"/>
      <c r="C217" s="171"/>
      <c r="D217" s="171"/>
      <c r="E217" s="179"/>
      <c r="F217" s="68" t="s">
        <v>11</v>
      </c>
      <c r="G217" s="55">
        <v>0</v>
      </c>
      <c r="H217" s="69">
        <v>0</v>
      </c>
      <c r="I217" s="69">
        <v>0</v>
      </c>
      <c r="J217" s="53">
        <v>0</v>
      </c>
      <c r="K217" s="70">
        <v>0</v>
      </c>
      <c r="L217" s="56">
        <v>0</v>
      </c>
      <c r="M217" s="124"/>
      <c r="N217" s="131"/>
    </row>
    <row r="218" spans="1:14" ht="21" x14ac:dyDescent="0.25">
      <c r="A218" s="175" t="s">
        <v>178</v>
      </c>
      <c r="B218" s="169" t="s">
        <v>176</v>
      </c>
      <c r="C218" s="171" t="s">
        <v>177</v>
      </c>
      <c r="D218" s="171" t="s">
        <v>163</v>
      </c>
      <c r="E218" s="179">
        <v>414714.7</v>
      </c>
      <c r="F218" s="67" t="s">
        <v>6</v>
      </c>
      <c r="G218" s="53">
        <f>G219+G220+G221+G222</f>
        <v>15448</v>
      </c>
      <c r="H218" s="53">
        <f t="shared" ref="H218:K218" si="68">H219+H220+H221+H222</f>
        <v>175048.7</v>
      </c>
      <c r="I218" s="53">
        <f t="shared" si="68"/>
        <v>39926.670000000006</v>
      </c>
      <c r="J218" s="53">
        <f t="shared" si="68"/>
        <v>0</v>
      </c>
      <c r="K218" s="53">
        <f t="shared" si="68"/>
        <v>0</v>
      </c>
      <c r="L218" s="54">
        <v>0</v>
      </c>
      <c r="M218" s="180">
        <v>0</v>
      </c>
      <c r="N218" s="131" t="s">
        <v>249</v>
      </c>
    </row>
    <row r="219" spans="1:14" x14ac:dyDescent="0.25">
      <c r="A219" s="175"/>
      <c r="B219" s="169"/>
      <c r="C219" s="171"/>
      <c r="D219" s="171"/>
      <c r="E219" s="179"/>
      <c r="F219" s="68" t="s">
        <v>74</v>
      </c>
      <c r="G219" s="55">
        <v>15446.5</v>
      </c>
      <c r="H219" s="69">
        <v>54247.6</v>
      </c>
      <c r="I219" s="69">
        <v>12373.276830000001</v>
      </c>
      <c r="J219" s="53">
        <v>0</v>
      </c>
      <c r="K219" s="70">
        <v>0</v>
      </c>
      <c r="L219" s="56">
        <v>0</v>
      </c>
      <c r="M219" s="124"/>
      <c r="N219" s="131"/>
    </row>
    <row r="220" spans="1:14" x14ac:dyDescent="0.25">
      <c r="A220" s="175"/>
      <c r="B220" s="169"/>
      <c r="C220" s="171"/>
      <c r="D220" s="171"/>
      <c r="E220" s="179"/>
      <c r="F220" s="68" t="s">
        <v>75</v>
      </c>
      <c r="G220" s="55">
        <v>0</v>
      </c>
      <c r="H220" s="69">
        <v>120783.6</v>
      </c>
      <c r="I220" s="69">
        <v>27549.401610000001</v>
      </c>
      <c r="J220" s="53">
        <v>0</v>
      </c>
      <c r="K220" s="70">
        <v>0</v>
      </c>
      <c r="L220" s="56">
        <v>0</v>
      </c>
      <c r="M220" s="124"/>
      <c r="N220" s="131"/>
    </row>
    <row r="221" spans="1:14" x14ac:dyDescent="0.25">
      <c r="A221" s="175"/>
      <c r="B221" s="169"/>
      <c r="C221" s="171"/>
      <c r="D221" s="171"/>
      <c r="E221" s="179"/>
      <c r="F221" s="68" t="s">
        <v>10</v>
      </c>
      <c r="G221" s="55">
        <v>1.5</v>
      </c>
      <c r="H221" s="69">
        <v>17.5</v>
      </c>
      <c r="I221" s="69">
        <v>3.9915599999999998</v>
      </c>
      <c r="J221" s="53">
        <v>0</v>
      </c>
      <c r="K221" s="70">
        <v>0</v>
      </c>
      <c r="L221" s="56">
        <v>0</v>
      </c>
      <c r="M221" s="124"/>
      <c r="N221" s="131"/>
    </row>
    <row r="222" spans="1:14" x14ac:dyDescent="0.25">
      <c r="A222" s="175"/>
      <c r="B222" s="169"/>
      <c r="C222" s="171"/>
      <c r="D222" s="171"/>
      <c r="E222" s="179"/>
      <c r="F222" s="68" t="s">
        <v>11</v>
      </c>
      <c r="G222" s="55">
        <v>0</v>
      </c>
      <c r="H222" s="69">
        <v>0</v>
      </c>
      <c r="I222" s="69">
        <v>0</v>
      </c>
      <c r="J222" s="53">
        <v>0</v>
      </c>
      <c r="K222" s="70">
        <v>0</v>
      </c>
      <c r="L222" s="56">
        <v>0</v>
      </c>
      <c r="M222" s="124"/>
      <c r="N222" s="131"/>
    </row>
    <row r="223" spans="1:14" ht="21" x14ac:dyDescent="0.25">
      <c r="A223" s="175" t="s">
        <v>181</v>
      </c>
      <c r="B223" s="169" t="s">
        <v>179</v>
      </c>
      <c r="C223" s="171" t="s">
        <v>180</v>
      </c>
      <c r="D223" s="171" t="s">
        <v>163</v>
      </c>
      <c r="E223" s="179">
        <v>781478.8</v>
      </c>
      <c r="F223" s="67" t="s">
        <v>6</v>
      </c>
      <c r="G223" s="53">
        <f>G224+G225+G226+G227</f>
        <v>21505.1</v>
      </c>
      <c r="H223" s="53">
        <f t="shared" ref="H223:K223" si="69">H224+H225+H226+H227</f>
        <v>295824.69999999995</v>
      </c>
      <c r="I223" s="53">
        <f t="shared" si="69"/>
        <v>569.65839000000005</v>
      </c>
      <c r="J223" s="53">
        <f t="shared" si="69"/>
        <v>0</v>
      </c>
      <c r="K223" s="53">
        <f t="shared" si="69"/>
        <v>0</v>
      </c>
      <c r="L223" s="54">
        <v>0</v>
      </c>
      <c r="M223" s="180">
        <v>0</v>
      </c>
      <c r="N223" s="131" t="s">
        <v>250</v>
      </c>
    </row>
    <row r="224" spans="1:14" x14ac:dyDescent="0.25">
      <c r="A224" s="175"/>
      <c r="B224" s="169"/>
      <c r="C224" s="171"/>
      <c r="D224" s="171"/>
      <c r="E224" s="179"/>
      <c r="F224" s="68" t="s">
        <v>74</v>
      </c>
      <c r="G224" s="55">
        <v>21503</v>
      </c>
      <c r="H224" s="69">
        <v>91676.1</v>
      </c>
      <c r="I224" s="69">
        <v>176.53718000000001</v>
      </c>
      <c r="J224" s="53">
        <v>0</v>
      </c>
      <c r="K224" s="70">
        <v>0</v>
      </c>
      <c r="L224" s="56">
        <v>0</v>
      </c>
      <c r="M224" s="124"/>
      <c r="N224" s="131"/>
    </row>
    <row r="225" spans="1:14" x14ac:dyDescent="0.25">
      <c r="A225" s="175"/>
      <c r="B225" s="169"/>
      <c r="C225" s="171"/>
      <c r="D225" s="171"/>
      <c r="E225" s="179"/>
      <c r="F225" s="68" t="s">
        <v>75</v>
      </c>
      <c r="G225" s="55">
        <v>0</v>
      </c>
      <c r="H225" s="69">
        <v>204119</v>
      </c>
      <c r="I225" s="69">
        <v>393.06421</v>
      </c>
      <c r="J225" s="53">
        <v>0</v>
      </c>
      <c r="K225" s="70">
        <v>0</v>
      </c>
      <c r="L225" s="56">
        <v>0</v>
      </c>
      <c r="M225" s="124"/>
      <c r="N225" s="131"/>
    </row>
    <row r="226" spans="1:14" x14ac:dyDescent="0.25">
      <c r="A226" s="175"/>
      <c r="B226" s="169"/>
      <c r="C226" s="171"/>
      <c r="D226" s="171"/>
      <c r="E226" s="179"/>
      <c r="F226" s="68" t="s">
        <v>10</v>
      </c>
      <c r="G226" s="55">
        <v>2.1</v>
      </c>
      <c r="H226" s="69">
        <v>29.6</v>
      </c>
      <c r="I226" s="69">
        <v>5.7000000000000002E-2</v>
      </c>
      <c r="J226" s="53">
        <v>0</v>
      </c>
      <c r="K226" s="70">
        <v>0</v>
      </c>
      <c r="L226" s="56">
        <v>0</v>
      </c>
      <c r="M226" s="124"/>
      <c r="N226" s="131"/>
    </row>
    <row r="227" spans="1:14" x14ac:dyDescent="0.25">
      <c r="A227" s="175"/>
      <c r="B227" s="169"/>
      <c r="C227" s="171"/>
      <c r="D227" s="171"/>
      <c r="E227" s="179"/>
      <c r="F227" s="68" t="s">
        <v>11</v>
      </c>
      <c r="G227" s="55">
        <v>0</v>
      </c>
      <c r="H227" s="69">
        <v>0</v>
      </c>
      <c r="I227" s="69">
        <v>0</v>
      </c>
      <c r="J227" s="53">
        <v>0</v>
      </c>
      <c r="K227" s="70">
        <v>0</v>
      </c>
      <c r="L227" s="56">
        <v>0</v>
      </c>
      <c r="M227" s="124"/>
      <c r="N227" s="131"/>
    </row>
    <row r="228" spans="1:14" ht="21" x14ac:dyDescent="0.25">
      <c r="A228" s="175" t="s">
        <v>184</v>
      </c>
      <c r="B228" s="169" t="s">
        <v>182</v>
      </c>
      <c r="C228" s="171" t="s">
        <v>183</v>
      </c>
      <c r="D228" s="171" t="s">
        <v>163</v>
      </c>
      <c r="E228" s="179">
        <v>479181.84729000001</v>
      </c>
      <c r="F228" s="67" t="s">
        <v>6</v>
      </c>
      <c r="G228" s="53">
        <f>G229+G230+G231+G232</f>
        <v>7238</v>
      </c>
      <c r="H228" s="53">
        <f t="shared" ref="H228:K228" si="70">H229+H230+H231+H232</f>
        <v>206912.30000000002</v>
      </c>
      <c r="I228" s="53">
        <f t="shared" si="70"/>
        <v>0</v>
      </c>
      <c r="J228" s="53">
        <f t="shared" si="70"/>
        <v>0</v>
      </c>
      <c r="K228" s="53">
        <f t="shared" si="70"/>
        <v>0</v>
      </c>
      <c r="L228" s="54">
        <v>0</v>
      </c>
      <c r="M228" s="180">
        <v>0</v>
      </c>
      <c r="N228" s="131" t="s">
        <v>250</v>
      </c>
    </row>
    <row r="229" spans="1:14" x14ac:dyDescent="0.25">
      <c r="A229" s="175"/>
      <c r="B229" s="169"/>
      <c r="C229" s="171"/>
      <c r="D229" s="171"/>
      <c r="E229" s="179"/>
      <c r="F229" s="68" t="s">
        <v>74</v>
      </c>
      <c r="G229" s="55">
        <v>7237.3</v>
      </c>
      <c r="H229" s="69">
        <v>64122.1</v>
      </c>
      <c r="I229" s="69">
        <v>0</v>
      </c>
      <c r="J229" s="53">
        <v>0</v>
      </c>
      <c r="K229" s="70">
        <v>0</v>
      </c>
      <c r="L229" s="56">
        <v>0</v>
      </c>
      <c r="M229" s="124"/>
      <c r="N229" s="131"/>
    </row>
    <row r="230" spans="1:14" x14ac:dyDescent="0.25">
      <c r="A230" s="175"/>
      <c r="B230" s="169"/>
      <c r="C230" s="171"/>
      <c r="D230" s="171"/>
      <c r="E230" s="179"/>
      <c r="F230" s="68" t="s">
        <v>75</v>
      </c>
      <c r="G230" s="55">
        <v>0</v>
      </c>
      <c r="H230" s="69">
        <v>142769.5</v>
      </c>
      <c r="I230" s="69">
        <v>0</v>
      </c>
      <c r="J230" s="53">
        <v>0</v>
      </c>
      <c r="K230" s="70">
        <v>0</v>
      </c>
      <c r="L230" s="56">
        <v>0</v>
      </c>
      <c r="M230" s="124"/>
      <c r="N230" s="131"/>
    </row>
    <row r="231" spans="1:14" x14ac:dyDescent="0.25">
      <c r="A231" s="175"/>
      <c r="B231" s="169"/>
      <c r="C231" s="171"/>
      <c r="D231" s="171"/>
      <c r="E231" s="179"/>
      <c r="F231" s="68" t="s">
        <v>10</v>
      </c>
      <c r="G231" s="55">
        <v>0.7</v>
      </c>
      <c r="H231" s="69">
        <v>20.7</v>
      </c>
      <c r="I231" s="69">
        <v>0</v>
      </c>
      <c r="J231" s="53">
        <v>0</v>
      </c>
      <c r="K231" s="70">
        <v>0</v>
      </c>
      <c r="L231" s="56">
        <v>0</v>
      </c>
      <c r="M231" s="124"/>
      <c r="N231" s="131"/>
    </row>
    <row r="232" spans="1:14" x14ac:dyDescent="0.25">
      <c r="A232" s="175"/>
      <c r="B232" s="169"/>
      <c r="C232" s="171"/>
      <c r="D232" s="171"/>
      <c r="E232" s="179"/>
      <c r="F232" s="68" t="s">
        <v>11</v>
      </c>
      <c r="G232" s="55">
        <v>0</v>
      </c>
      <c r="H232" s="69">
        <v>0</v>
      </c>
      <c r="I232" s="69">
        <v>0</v>
      </c>
      <c r="J232" s="53">
        <v>0</v>
      </c>
      <c r="K232" s="70">
        <v>0</v>
      </c>
      <c r="L232" s="56">
        <v>0</v>
      </c>
      <c r="M232" s="124"/>
      <c r="N232" s="131"/>
    </row>
    <row r="233" spans="1:14" x14ac:dyDescent="0.25">
      <c r="A233" s="176" t="s">
        <v>185</v>
      </c>
      <c r="B233" s="177"/>
      <c r="C233" s="177"/>
      <c r="D233" s="177"/>
      <c r="E233" s="177"/>
      <c r="F233" s="177"/>
      <c r="G233" s="177"/>
      <c r="H233" s="177"/>
      <c r="I233" s="177"/>
      <c r="J233" s="177"/>
      <c r="K233" s="177"/>
      <c r="L233" s="177"/>
      <c r="M233" s="177"/>
      <c r="N233" s="178"/>
    </row>
    <row r="234" spans="1:14" ht="21" x14ac:dyDescent="0.25">
      <c r="A234" s="175" t="s">
        <v>186</v>
      </c>
      <c r="B234" s="169" t="s">
        <v>187</v>
      </c>
      <c r="C234" s="170" t="s">
        <v>162</v>
      </c>
      <c r="D234" s="171" t="s">
        <v>188</v>
      </c>
      <c r="E234" s="172">
        <v>1186707.5</v>
      </c>
      <c r="F234" s="67" t="s">
        <v>6</v>
      </c>
      <c r="G234" s="53">
        <f>G235+G236+G237+G238</f>
        <v>638159.60000000009</v>
      </c>
      <c r="H234" s="53">
        <f t="shared" ref="H234:K234" si="71">H235+H236+H237+H238</f>
        <v>548547.80000000005</v>
      </c>
      <c r="I234" s="53">
        <f t="shared" si="71"/>
        <v>1394.57212</v>
      </c>
      <c r="J234" s="53">
        <f t="shared" si="71"/>
        <v>1394.57212</v>
      </c>
      <c r="K234" s="53">
        <f t="shared" si="71"/>
        <v>0</v>
      </c>
      <c r="L234" s="54">
        <v>2.54229826461796E-3</v>
      </c>
      <c r="M234" s="130">
        <v>0.53900000000000003</v>
      </c>
      <c r="N234" s="131" t="s">
        <v>251</v>
      </c>
    </row>
    <row r="235" spans="1:14" x14ac:dyDescent="0.25">
      <c r="A235" s="175"/>
      <c r="B235" s="169"/>
      <c r="C235" s="170"/>
      <c r="D235" s="171"/>
      <c r="E235" s="172"/>
      <c r="F235" s="68" t="s">
        <v>74</v>
      </c>
      <c r="G235" s="55">
        <v>515471.4</v>
      </c>
      <c r="H235" s="69">
        <v>548547.80000000005</v>
      </c>
      <c r="I235" s="69">
        <v>1394.57212</v>
      </c>
      <c r="J235" s="70">
        <v>1394.57212</v>
      </c>
      <c r="K235" s="70">
        <v>0</v>
      </c>
      <c r="L235" s="56">
        <v>2.54229826461796E-3</v>
      </c>
      <c r="M235" s="173"/>
      <c r="N235" s="131"/>
    </row>
    <row r="236" spans="1:14" x14ac:dyDescent="0.25">
      <c r="A236" s="175"/>
      <c r="B236" s="169"/>
      <c r="C236" s="170"/>
      <c r="D236" s="171"/>
      <c r="E236" s="172"/>
      <c r="F236" s="68" t="s">
        <v>75</v>
      </c>
      <c r="G236" s="55">
        <v>122688.20000000001</v>
      </c>
      <c r="H236" s="69">
        <v>0</v>
      </c>
      <c r="I236" s="69">
        <v>0</v>
      </c>
      <c r="J236" s="70">
        <v>0</v>
      </c>
      <c r="K236" s="70">
        <v>0</v>
      </c>
      <c r="L236" s="56">
        <v>0</v>
      </c>
      <c r="M236" s="173"/>
      <c r="N236" s="131"/>
    </row>
    <row r="237" spans="1:14" x14ac:dyDescent="0.25">
      <c r="A237" s="175"/>
      <c r="B237" s="169"/>
      <c r="C237" s="170"/>
      <c r="D237" s="171"/>
      <c r="E237" s="172"/>
      <c r="F237" s="68" t="s">
        <v>10</v>
      </c>
      <c r="G237" s="55">
        <v>0</v>
      </c>
      <c r="H237" s="69">
        <v>0</v>
      </c>
      <c r="I237" s="69">
        <v>0</v>
      </c>
      <c r="J237" s="70">
        <v>0</v>
      </c>
      <c r="K237" s="70">
        <v>0</v>
      </c>
      <c r="L237" s="56">
        <v>0</v>
      </c>
      <c r="M237" s="173"/>
      <c r="N237" s="131"/>
    </row>
    <row r="238" spans="1:14" x14ac:dyDescent="0.25">
      <c r="A238" s="175"/>
      <c r="B238" s="169"/>
      <c r="C238" s="170"/>
      <c r="D238" s="171"/>
      <c r="E238" s="172"/>
      <c r="F238" s="68" t="s">
        <v>11</v>
      </c>
      <c r="G238" s="55">
        <v>0</v>
      </c>
      <c r="H238" s="69">
        <v>0</v>
      </c>
      <c r="I238" s="69">
        <v>0</v>
      </c>
      <c r="J238" s="70">
        <v>0</v>
      </c>
      <c r="K238" s="70">
        <v>0</v>
      </c>
      <c r="L238" s="56">
        <v>0</v>
      </c>
      <c r="M238" s="174"/>
      <c r="N238" s="131"/>
    </row>
    <row r="239" spans="1:14" ht="21" x14ac:dyDescent="0.25">
      <c r="A239" s="175" t="s">
        <v>189</v>
      </c>
      <c r="B239" s="169" t="s">
        <v>190</v>
      </c>
      <c r="C239" s="170" t="s">
        <v>162</v>
      </c>
      <c r="D239" s="171" t="s">
        <v>191</v>
      </c>
      <c r="E239" s="172">
        <v>977804.1</v>
      </c>
      <c r="F239" s="67" t="s">
        <v>6</v>
      </c>
      <c r="G239" s="53">
        <f>G240+G241+G242+G243</f>
        <v>801791.96</v>
      </c>
      <c r="H239" s="53">
        <f t="shared" ref="H239:K239" si="72">H240+H241+H242+H243</f>
        <v>176012.17082</v>
      </c>
      <c r="I239" s="53">
        <f t="shared" si="72"/>
        <v>141292.46348999999</v>
      </c>
      <c r="J239" s="53">
        <f t="shared" si="72"/>
        <v>141292.46348999999</v>
      </c>
      <c r="K239" s="53">
        <f t="shared" si="72"/>
        <v>0</v>
      </c>
      <c r="L239" s="54">
        <v>0.16324158367084446</v>
      </c>
      <c r="M239" s="130">
        <v>0.96399999999999997</v>
      </c>
      <c r="N239" s="131" t="s">
        <v>252</v>
      </c>
    </row>
    <row r="240" spans="1:14" x14ac:dyDescent="0.25">
      <c r="A240" s="175"/>
      <c r="B240" s="169"/>
      <c r="C240" s="170"/>
      <c r="D240" s="171"/>
      <c r="E240" s="172"/>
      <c r="F240" s="68" t="s">
        <v>74</v>
      </c>
      <c r="G240" s="55">
        <v>50949.599999999999</v>
      </c>
      <c r="H240" s="69">
        <v>176012.17082</v>
      </c>
      <c r="I240" s="69">
        <v>141292.46348999999</v>
      </c>
      <c r="J240" s="70">
        <f>I240</f>
        <v>141292.46348999999</v>
      </c>
      <c r="K240" s="70">
        <v>0</v>
      </c>
      <c r="L240" s="56">
        <v>0.16324158367084446</v>
      </c>
      <c r="M240" s="173"/>
      <c r="N240" s="131"/>
    </row>
    <row r="241" spans="1:14" x14ac:dyDescent="0.25">
      <c r="A241" s="175"/>
      <c r="B241" s="169"/>
      <c r="C241" s="170"/>
      <c r="D241" s="171"/>
      <c r="E241" s="172"/>
      <c r="F241" s="68" t="s">
        <v>75</v>
      </c>
      <c r="G241" s="55">
        <v>750842.36</v>
      </c>
      <c r="H241" s="69">
        <v>0</v>
      </c>
      <c r="I241" s="69">
        <v>0</v>
      </c>
      <c r="J241" s="70">
        <f t="shared" ref="J241:J243" si="73">I241</f>
        <v>0</v>
      </c>
      <c r="K241" s="70">
        <v>0</v>
      </c>
      <c r="L241" s="56">
        <v>0</v>
      </c>
      <c r="M241" s="173"/>
      <c r="N241" s="131"/>
    </row>
    <row r="242" spans="1:14" x14ac:dyDescent="0.25">
      <c r="A242" s="175"/>
      <c r="B242" s="169"/>
      <c r="C242" s="170"/>
      <c r="D242" s="171"/>
      <c r="E242" s="172"/>
      <c r="F242" s="68" t="s">
        <v>10</v>
      </c>
      <c r="G242" s="55">
        <v>0</v>
      </c>
      <c r="H242" s="69">
        <v>0</v>
      </c>
      <c r="I242" s="69">
        <v>0</v>
      </c>
      <c r="J242" s="70">
        <f t="shared" si="73"/>
        <v>0</v>
      </c>
      <c r="K242" s="70">
        <v>0</v>
      </c>
      <c r="L242" s="56">
        <v>0</v>
      </c>
      <c r="M242" s="173"/>
      <c r="N242" s="131"/>
    </row>
    <row r="243" spans="1:14" x14ac:dyDescent="0.25">
      <c r="A243" s="175"/>
      <c r="B243" s="169"/>
      <c r="C243" s="170"/>
      <c r="D243" s="171"/>
      <c r="E243" s="172"/>
      <c r="F243" s="68" t="s">
        <v>11</v>
      </c>
      <c r="G243" s="55">
        <v>0</v>
      </c>
      <c r="H243" s="69">
        <v>0</v>
      </c>
      <c r="I243" s="69">
        <v>0</v>
      </c>
      <c r="J243" s="70">
        <f t="shared" si="73"/>
        <v>0</v>
      </c>
      <c r="K243" s="70">
        <v>0</v>
      </c>
      <c r="L243" s="56">
        <v>0</v>
      </c>
      <c r="M243" s="174"/>
      <c r="N243" s="131"/>
    </row>
    <row r="244" spans="1:14" ht="21" x14ac:dyDescent="0.25">
      <c r="A244" s="175" t="s">
        <v>192</v>
      </c>
      <c r="B244" s="169" t="s">
        <v>193</v>
      </c>
      <c r="C244" s="170" t="s">
        <v>162</v>
      </c>
      <c r="D244" s="171" t="s">
        <v>194</v>
      </c>
      <c r="E244" s="172">
        <v>684844.9</v>
      </c>
      <c r="F244" s="67" t="s">
        <v>6</v>
      </c>
      <c r="G244" s="53">
        <f>G245+G246+G247+G248</f>
        <v>623965.69999999995</v>
      </c>
      <c r="H244" s="53">
        <f t="shared" ref="H244:K244" si="74">H245+H246+H247+H248</f>
        <v>60879.810849999994</v>
      </c>
      <c r="I244" s="53">
        <f t="shared" si="74"/>
        <v>27537.650310000001</v>
      </c>
      <c r="J244" s="53">
        <f t="shared" si="74"/>
        <v>27537.650310000001</v>
      </c>
      <c r="K244" s="53">
        <f t="shared" si="74"/>
        <v>0</v>
      </c>
      <c r="L244" s="54">
        <v>0.86452937287396359</v>
      </c>
      <c r="M244" s="130">
        <v>0.95099999999999996</v>
      </c>
      <c r="N244" s="163" t="s">
        <v>253</v>
      </c>
    </row>
    <row r="245" spans="1:14" x14ac:dyDescent="0.25">
      <c r="A245" s="175"/>
      <c r="B245" s="169"/>
      <c r="C245" s="170"/>
      <c r="D245" s="171"/>
      <c r="E245" s="172"/>
      <c r="F245" s="68" t="s">
        <v>74</v>
      </c>
      <c r="G245" s="55">
        <v>144671.69999999998</v>
      </c>
      <c r="H245" s="69">
        <v>36438.6</v>
      </c>
      <c r="I245" s="69">
        <v>27537.650310000001</v>
      </c>
      <c r="J245" s="70">
        <v>27537.650310000001</v>
      </c>
      <c r="K245" s="70">
        <v>0</v>
      </c>
      <c r="L245" s="56">
        <v>0.86452937287396359</v>
      </c>
      <c r="M245" s="173"/>
      <c r="N245" s="164"/>
    </row>
    <row r="246" spans="1:14" x14ac:dyDescent="0.25">
      <c r="A246" s="175"/>
      <c r="B246" s="169"/>
      <c r="C246" s="170"/>
      <c r="D246" s="171"/>
      <c r="E246" s="172"/>
      <c r="F246" s="68" t="s">
        <v>75</v>
      </c>
      <c r="G246" s="55">
        <v>479294</v>
      </c>
      <c r="H246" s="69">
        <v>24441.210849999999</v>
      </c>
      <c r="I246" s="69">
        <v>0</v>
      </c>
      <c r="J246" s="70">
        <v>0</v>
      </c>
      <c r="K246" s="70">
        <v>0</v>
      </c>
      <c r="L246" s="56">
        <v>0</v>
      </c>
      <c r="M246" s="173"/>
      <c r="N246" s="164"/>
    </row>
    <row r="247" spans="1:14" x14ac:dyDescent="0.25">
      <c r="A247" s="175"/>
      <c r="B247" s="169"/>
      <c r="C247" s="170"/>
      <c r="D247" s="171"/>
      <c r="E247" s="172"/>
      <c r="F247" s="68" t="s">
        <v>10</v>
      </c>
      <c r="G247" s="55">
        <v>0</v>
      </c>
      <c r="H247" s="69">
        <v>0</v>
      </c>
      <c r="I247" s="69">
        <v>0</v>
      </c>
      <c r="J247" s="70">
        <v>0</v>
      </c>
      <c r="K247" s="70">
        <v>0</v>
      </c>
      <c r="L247" s="56">
        <v>0</v>
      </c>
      <c r="M247" s="173"/>
      <c r="N247" s="164"/>
    </row>
    <row r="248" spans="1:14" x14ac:dyDescent="0.25">
      <c r="A248" s="175"/>
      <c r="B248" s="169"/>
      <c r="C248" s="170"/>
      <c r="D248" s="171"/>
      <c r="E248" s="172"/>
      <c r="F248" s="68" t="s">
        <v>11</v>
      </c>
      <c r="G248" s="55">
        <v>0</v>
      </c>
      <c r="H248" s="69">
        <v>0</v>
      </c>
      <c r="I248" s="69">
        <v>0</v>
      </c>
      <c r="J248" s="70">
        <v>0</v>
      </c>
      <c r="K248" s="70">
        <v>0</v>
      </c>
      <c r="L248" s="56">
        <v>0</v>
      </c>
      <c r="M248" s="174"/>
      <c r="N248" s="165"/>
    </row>
    <row r="249" spans="1:14" ht="21" x14ac:dyDescent="0.25">
      <c r="A249" s="166" t="s">
        <v>195</v>
      </c>
      <c r="B249" s="169" t="s">
        <v>196</v>
      </c>
      <c r="C249" s="170" t="s">
        <v>162</v>
      </c>
      <c r="D249" s="171" t="s">
        <v>197</v>
      </c>
      <c r="E249" s="172">
        <v>145734.79999999999</v>
      </c>
      <c r="F249" s="67" t="s">
        <v>6</v>
      </c>
      <c r="G249" s="71">
        <f>G250+G251+G252+G253</f>
        <v>78323.793380000003</v>
      </c>
      <c r="H249" s="71">
        <f t="shared" ref="H249:K249" si="75">H250+H251+H252+H253</f>
        <v>67329.217009999993</v>
      </c>
      <c r="I249" s="71">
        <f t="shared" si="75"/>
        <v>0</v>
      </c>
      <c r="J249" s="71">
        <f t="shared" si="75"/>
        <v>0</v>
      </c>
      <c r="K249" s="71">
        <f t="shared" si="75"/>
        <v>0</v>
      </c>
      <c r="L249" s="54">
        <v>0</v>
      </c>
      <c r="M249" s="130">
        <v>0.53700000000000003</v>
      </c>
      <c r="N249" s="163" t="s">
        <v>198</v>
      </c>
    </row>
    <row r="250" spans="1:14" x14ac:dyDescent="0.25">
      <c r="A250" s="167"/>
      <c r="B250" s="169"/>
      <c r="C250" s="170"/>
      <c r="D250" s="171"/>
      <c r="E250" s="172"/>
      <c r="F250" s="68" t="s">
        <v>74</v>
      </c>
      <c r="G250" s="62">
        <v>13528.72027</v>
      </c>
      <c r="H250" s="72">
        <v>67329.217009999993</v>
      </c>
      <c r="I250" s="62">
        <v>0</v>
      </c>
      <c r="J250" s="62">
        <v>0</v>
      </c>
      <c r="K250" s="69">
        <v>0</v>
      </c>
      <c r="L250" s="56">
        <v>0</v>
      </c>
      <c r="M250" s="173"/>
      <c r="N250" s="164"/>
    </row>
    <row r="251" spans="1:14" x14ac:dyDescent="0.25">
      <c r="A251" s="167"/>
      <c r="B251" s="169"/>
      <c r="C251" s="170"/>
      <c r="D251" s="171"/>
      <c r="E251" s="172"/>
      <c r="F251" s="68" t="s">
        <v>75</v>
      </c>
      <c r="G251" s="62">
        <v>64795.073109999998</v>
      </c>
      <c r="H251" s="72">
        <v>0</v>
      </c>
      <c r="I251" s="62">
        <v>0</v>
      </c>
      <c r="J251" s="62">
        <v>0</v>
      </c>
      <c r="K251" s="69">
        <v>0</v>
      </c>
      <c r="L251" s="56">
        <v>0</v>
      </c>
      <c r="M251" s="173"/>
      <c r="N251" s="164"/>
    </row>
    <row r="252" spans="1:14" x14ac:dyDescent="0.25">
      <c r="A252" s="167"/>
      <c r="B252" s="169"/>
      <c r="C252" s="170"/>
      <c r="D252" s="171"/>
      <c r="E252" s="172"/>
      <c r="F252" s="68" t="s">
        <v>10</v>
      </c>
      <c r="G252" s="62">
        <v>0</v>
      </c>
      <c r="H252" s="72">
        <v>0</v>
      </c>
      <c r="I252" s="62">
        <v>0</v>
      </c>
      <c r="J252" s="62">
        <v>0</v>
      </c>
      <c r="K252" s="69">
        <v>0</v>
      </c>
      <c r="L252" s="56">
        <v>0</v>
      </c>
      <c r="M252" s="173"/>
      <c r="N252" s="164"/>
    </row>
    <row r="253" spans="1:14" x14ac:dyDescent="0.25">
      <c r="A253" s="168"/>
      <c r="B253" s="169"/>
      <c r="C253" s="170"/>
      <c r="D253" s="171"/>
      <c r="E253" s="172"/>
      <c r="F253" s="68" t="s">
        <v>11</v>
      </c>
      <c r="G253" s="62">
        <v>0</v>
      </c>
      <c r="H253" s="72">
        <v>0</v>
      </c>
      <c r="I253" s="62">
        <v>0</v>
      </c>
      <c r="J253" s="62">
        <v>0</v>
      </c>
      <c r="K253" s="69">
        <v>0</v>
      </c>
      <c r="L253" s="56">
        <v>0</v>
      </c>
      <c r="M253" s="174"/>
      <c r="N253" s="165"/>
    </row>
    <row r="254" spans="1:14" ht="21" x14ac:dyDescent="0.25">
      <c r="A254" s="132" t="s">
        <v>199</v>
      </c>
      <c r="B254" s="133"/>
      <c r="C254" s="133"/>
      <c r="D254" s="133"/>
      <c r="E254" s="133"/>
      <c r="F254" s="36" t="s">
        <v>6</v>
      </c>
      <c r="G254" s="73">
        <f>SUM(G255:G258)</f>
        <v>381188.08523999999</v>
      </c>
      <c r="H254" s="73">
        <f>SUM(H255:H258)</f>
        <v>1300015.8</v>
      </c>
      <c r="I254" s="73">
        <f>SUM(I255:I258)</f>
        <v>137115</v>
      </c>
      <c r="J254" s="73">
        <f>J258</f>
        <v>137115</v>
      </c>
      <c r="K254" s="73">
        <v>0</v>
      </c>
      <c r="L254" s="74">
        <f>J254/H254</f>
        <v>0.10547179503510649</v>
      </c>
      <c r="M254" s="134"/>
      <c r="N254" s="135"/>
    </row>
    <row r="255" spans="1:14" x14ac:dyDescent="0.25">
      <c r="A255" s="132"/>
      <c r="B255" s="133"/>
      <c r="C255" s="133"/>
      <c r="D255" s="133"/>
      <c r="E255" s="133"/>
      <c r="F255" s="36" t="s">
        <v>8</v>
      </c>
      <c r="G255" s="73">
        <f>G261</f>
        <v>300000</v>
      </c>
      <c r="H255" s="73">
        <v>0</v>
      </c>
      <c r="I255" s="73">
        <v>0</v>
      </c>
      <c r="J255" s="73">
        <v>0</v>
      </c>
      <c r="K255" s="73">
        <v>0</v>
      </c>
      <c r="L255" s="74">
        <v>0</v>
      </c>
      <c r="M255" s="134"/>
      <c r="N255" s="135"/>
    </row>
    <row r="256" spans="1:14" x14ac:dyDescent="0.25">
      <c r="A256" s="132"/>
      <c r="B256" s="133"/>
      <c r="C256" s="133"/>
      <c r="D256" s="133"/>
      <c r="E256" s="133"/>
      <c r="F256" s="78" t="s">
        <v>9</v>
      </c>
      <c r="G256" s="73">
        <v>0</v>
      </c>
      <c r="H256" s="73">
        <v>0</v>
      </c>
      <c r="I256" s="73">
        <v>0</v>
      </c>
      <c r="J256" s="73">
        <v>0</v>
      </c>
      <c r="K256" s="73">
        <v>0</v>
      </c>
      <c r="L256" s="74">
        <v>0</v>
      </c>
      <c r="M256" s="134"/>
      <c r="N256" s="135"/>
    </row>
    <row r="257" spans="1:14" x14ac:dyDescent="0.25">
      <c r="A257" s="132"/>
      <c r="B257" s="133"/>
      <c r="C257" s="133"/>
      <c r="D257" s="133"/>
      <c r="E257" s="133"/>
      <c r="F257" s="78" t="s">
        <v>10</v>
      </c>
      <c r="G257" s="73">
        <v>0</v>
      </c>
      <c r="H257" s="73">
        <v>0</v>
      </c>
      <c r="I257" s="73">
        <v>0</v>
      </c>
      <c r="J257" s="73">
        <v>0</v>
      </c>
      <c r="K257" s="73">
        <v>0</v>
      </c>
      <c r="L257" s="74">
        <v>0</v>
      </c>
      <c r="M257" s="134"/>
      <c r="N257" s="135"/>
    </row>
    <row r="258" spans="1:14" x14ac:dyDescent="0.25">
      <c r="A258" s="133"/>
      <c r="B258" s="133"/>
      <c r="C258" s="133"/>
      <c r="D258" s="133"/>
      <c r="E258" s="133"/>
      <c r="F258" s="36" t="s">
        <v>11</v>
      </c>
      <c r="G258" s="73">
        <f>G264</f>
        <v>81188.08524</v>
      </c>
      <c r="H258" s="73">
        <f>H264</f>
        <v>1300015.8</v>
      </c>
      <c r="I258" s="73">
        <f>I264</f>
        <v>137115</v>
      </c>
      <c r="J258" s="73">
        <f>J264</f>
        <v>137115</v>
      </c>
      <c r="K258" s="73">
        <v>0</v>
      </c>
      <c r="L258" s="74">
        <f>J258/H258</f>
        <v>0.10547179503510649</v>
      </c>
      <c r="M258" s="134"/>
      <c r="N258" s="135"/>
    </row>
    <row r="259" spans="1:14" x14ac:dyDescent="0.25">
      <c r="A259" s="149" t="s">
        <v>200</v>
      </c>
      <c r="B259" s="150"/>
      <c r="C259" s="150"/>
      <c r="D259" s="150"/>
      <c r="E259" s="150"/>
      <c r="F259" s="150"/>
      <c r="G259" s="150"/>
      <c r="H259" s="150"/>
      <c r="I259" s="150"/>
      <c r="J259" s="150"/>
      <c r="K259" s="150"/>
      <c r="L259" s="150"/>
      <c r="M259" s="150"/>
      <c r="N259" s="150"/>
    </row>
    <row r="260" spans="1:14" ht="21" x14ac:dyDescent="0.25">
      <c r="A260" s="118">
        <v>43</v>
      </c>
      <c r="B260" s="121" t="s">
        <v>201</v>
      </c>
      <c r="C260" s="123" t="s">
        <v>202</v>
      </c>
      <c r="D260" s="118" t="s">
        <v>203</v>
      </c>
      <c r="E260" s="127">
        <v>2225466.7000000002</v>
      </c>
      <c r="F260" s="32" t="s">
        <v>6</v>
      </c>
      <c r="G260" s="75">
        <f>SUM(G261:G264)</f>
        <v>381188.08523999999</v>
      </c>
      <c r="H260" s="75">
        <f t="shared" ref="H260:K260" si="76">SUM(H261:H264)</f>
        <v>1300015.8</v>
      </c>
      <c r="I260" s="75">
        <f t="shared" si="76"/>
        <v>137115</v>
      </c>
      <c r="J260" s="75">
        <f t="shared" si="76"/>
        <v>137115</v>
      </c>
      <c r="K260" s="75">
        <f t="shared" si="76"/>
        <v>0</v>
      </c>
      <c r="L260" s="54">
        <f t="shared" ref="L260:L264" si="77">IFERROR(J260/H260,0)</f>
        <v>0.10547179503510649</v>
      </c>
      <c r="M260" s="130">
        <v>9.8000000000000004E-2</v>
      </c>
      <c r="N260" s="131" t="s">
        <v>254</v>
      </c>
    </row>
    <row r="261" spans="1:14" x14ac:dyDescent="0.25">
      <c r="A261" s="119"/>
      <c r="B261" s="122"/>
      <c r="C261" s="124"/>
      <c r="D261" s="125"/>
      <c r="E261" s="128"/>
      <c r="F261" s="37" t="s">
        <v>74</v>
      </c>
      <c r="G261" s="76">
        <v>300000</v>
      </c>
      <c r="H261" s="76">
        <v>0</v>
      </c>
      <c r="I261" s="76">
        <v>0</v>
      </c>
      <c r="J261" s="76">
        <v>0</v>
      </c>
      <c r="K261" s="76">
        <v>0</v>
      </c>
      <c r="L261" s="56">
        <f t="shared" si="77"/>
        <v>0</v>
      </c>
      <c r="M261" s="125"/>
      <c r="N261" s="131"/>
    </row>
    <row r="262" spans="1:14" x14ac:dyDescent="0.25">
      <c r="A262" s="119"/>
      <c r="B262" s="122"/>
      <c r="C262" s="124"/>
      <c r="D262" s="125"/>
      <c r="E262" s="128"/>
      <c r="F262" s="37" t="s">
        <v>75</v>
      </c>
      <c r="G262" s="76">
        <v>0</v>
      </c>
      <c r="H262" s="76">
        <v>0</v>
      </c>
      <c r="I262" s="76">
        <v>0</v>
      </c>
      <c r="J262" s="76">
        <v>0</v>
      </c>
      <c r="K262" s="76">
        <v>0</v>
      </c>
      <c r="L262" s="56">
        <f t="shared" si="77"/>
        <v>0</v>
      </c>
      <c r="M262" s="125"/>
      <c r="N262" s="131"/>
    </row>
    <row r="263" spans="1:14" x14ac:dyDescent="0.25">
      <c r="A263" s="119"/>
      <c r="B263" s="122"/>
      <c r="C263" s="124"/>
      <c r="D263" s="125"/>
      <c r="E263" s="128"/>
      <c r="F263" s="37" t="s">
        <v>10</v>
      </c>
      <c r="G263" s="76">
        <v>0</v>
      </c>
      <c r="H263" s="76">
        <v>0</v>
      </c>
      <c r="I263" s="76">
        <v>0</v>
      </c>
      <c r="J263" s="76">
        <v>0</v>
      </c>
      <c r="K263" s="76">
        <v>0</v>
      </c>
      <c r="L263" s="56">
        <f t="shared" si="77"/>
        <v>0</v>
      </c>
      <c r="M263" s="125"/>
      <c r="N263" s="131"/>
    </row>
    <row r="264" spans="1:14" x14ac:dyDescent="0.25">
      <c r="A264" s="120"/>
      <c r="B264" s="122"/>
      <c r="C264" s="124"/>
      <c r="D264" s="126"/>
      <c r="E264" s="129"/>
      <c r="F264" s="37" t="s">
        <v>11</v>
      </c>
      <c r="G264" s="76">
        <v>81188.08524</v>
      </c>
      <c r="H264" s="76">
        <v>1300015.8</v>
      </c>
      <c r="I264" s="76">
        <v>137115</v>
      </c>
      <c r="J264" s="76">
        <v>137115</v>
      </c>
      <c r="K264" s="76">
        <v>0</v>
      </c>
      <c r="L264" s="56">
        <f t="shared" si="77"/>
        <v>0.10547179503510649</v>
      </c>
      <c r="M264" s="126"/>
      <c r="N264" s="131"/>
    </row>
    <row r="265" spans="1:14" ht="21" x14ac:dyDescent="0.25">
      <c r="A265" s="132" t="s">
        <v>45</v>
      </c>
      <c r="B265" s="133"/>
      <c r="C265" s="133"/>
      <c r="D265" s="133"/>
      <c r="E265" s="133"/>
      <c r="F265" s="36" t="s">
        <v>6</v>
      </c>
      <c r="G265" s="73">
        <f>SUM(G266:G269)</f>
        <v>2789284.48</v>
      </c>
      <c r="H265" s="73">
        <f>SUM(H266:H269)</f>
        <v>6237502.3999999994</v>
      </c>
      <c r="I265" s="73">
        <f>SUM(I266:I269)</f>
        <v>5828.2952999999998</v>
      </c>
      <c r="J265" s="73">
        <f>SUM(J266:J269)</f>
        <v>5828.2952999999998</v>
      </c>
      <c r="K265" s="73">
        <v>0</v>
      </c>
      <c r="L265" s="74">
        <f>J265/H265</f>
        <v>9.3439568055316501E-4</v>
      </c>
      <c r="M265" s="162"/>
      <c r="N265" s="135"/>
    </row>
    <row r="266" spans="1:14" x14ac:dyDescent="0.25">
      <c r="A266" s="133"/>
      <c r="B266" s="133"/>
      <c r="C266" s="133"/>
      <c r="D266" s="133"/>
      <c r="E266" s="133"/>
      <c r="F266" s="36" t="s">
        <v>74</v>
      </c>
      <c r="G266" s="73">
        <f>G272+G278+G284</f>
        <v>2789284.48</v>
      </c>
      <c r="H266" s="73">
        <f t="shared" ref="H266:K266" si="78">H272+H278+H284</f>
        <v>6237502.3999999994</v>
      </c>
      <c r="I266" s="73">
        <f t="shared" si="78"/>
        <v>5828.2952999999998</v>
      </c>
      <c r="J266" s="73">
        <f t="shared" si="78"/>
        <v>5828.2952999999998</v>
      </c>
      <c r="K266" s="73">
        <f t="shared" si="78"/>
        <v>0</v>
      </c>
      <c r="L266" s="74">
        <f>J266/H266</f>
        <v>9.3439568055316501E-4</v>
      </c>
      <c r="M266" s="162"/>
      <c r="N266" s="135"/>
    </row>
    <row r="267" spans="1:14" x14ac:dyDescent="0.25">
      <c r="A267" s="133"/>
      <c r="B267" s="133"/>
      <c r="C267" s="133"/>
      <c r="D267" s="133"/>
      <c r="E267" s="133"/>
      <c r="F267" s="36" t="s">
        <v>75</v>
      </c>
      <c r="G267" s="73">
        <v>0</v>
      </c>
      <c r="H267" s="73">
        <v>0</v>
      </c>
      <c r="I267" s="73">
        <v>0</v>
      </c>
      <c r="J267" s="73">
        <v>0</v>
      </c>
      <c r="K267" s="73">
        <v>0</v>
      </c>
      <c r="L267" s="74">
        <v>0</v>
      </c>
      <c r="M267" s="162"/>
      <c r="N267" s="135"/>
    </row>
    <row r="268" spans="1:14" x14ac:dyDescent="0.25">
      <c r="A268" s="133"/>
      <c r="B268" s="133"/>
      <c r="C268" s="133"/>
      <c r="D268" s="133"/>
      <c r="E268" s="133"/>
      <c r="F268" s="78" t="s">
        <v>10</v>
      </c>
      <c r="G268" s="73">
        <v>0</v>
      </c>
      <c r="H268" s="73">
        <v>0</v>
      </c>
      <c r="I268" s="73">
        <v>0</v>
      </c>
      <c r="J268" s="73">
        <v>0</v>
      </c>
      <c r="K268" s="73">
        <v>0</v>
      </c>
      <c r="L268" s="74">
        <v>0</v>
      </c>
      <c r="M268" s="162"/>
      <c r="N268" s="135"/>
    </row>
    <row r="269" spans="1:14" x14ac:dyDescent="0.25">
      <c r="A269" s="133"/>
      <c r="B269" s="133"/>
      <c r="C269" s="133"/>
      <c r="D269" s="133"/>
      <c r="E269" s="133"/>
      <c r="F269" s="36" t="s">
        <v>11</v>
      </c>
      <c r="G269" s="73">
        <v>0</v>
      </c>
      <c r="H269" s="73">
        <v>0</v>
      </c>
      <c r="I269" s="73">
        <v>0</v>
      </c>
      <c r="J269" s="73">
        <v>0</v>
      </c>
      <c r="K269" s="73">
        <v>0</v>
      </c>
      <c r="L269" s="74">
        <v>0</v>
      </c>
      <c r="M269" s="162"/>
      <c r="N269" s="135"/>
    </row>
    <row r="270" spans="1:14" x14ac:dyDescent="0.25">
      <c r="A270" s="149" t="s">
        <v>205</v>
      </c>
      <c r="B270" s="150"/>
      <c r="C270" s="150"/>
      <c r="D270" s="150"/>
      <c r="E270" s="150"/>
      <c r="F270" s="150"/>
      <c r="G270" s="150"/>
      <c r="H270" s="150"/>
      <c r="I270" s="150"/>
      <c r="J270" s="150"/>
      <c r="K270" s="150"/>
      <c r="L270" s="150"/>
      <c r="M270" s="150"/>
      <c r="N270" s="150"/>
    </row>
    <row r="271" spans="1:14" x14ac:dyDescent="0.25">
      <c r="A271" s="137" t="s">
        <v>206</v>
      </c>
      <c r="B271" s="138" t="s">
        <v>207</v>
      </c>
      <c r="C271" s="139" t="s">
        <v>208</v>
      </c>
      <c r="D271" s="151" t="s">
        <v>209</v>
      </c>
      <c r="E271" s="34">
        <v>1240260.6000000001</v>
      </c>
      <c r="F271" s="33" t="s">
        <v>6</v>
      </c>
      <c r="G271" s="27">
        <f t="shared" ref="G271:K271" si="79">SUM(G272:G275)</f>
        <v>1187720.6000000001</v>
      </c>
      <c r="H271" s="27">
        <f t="shared" si="79"/>
        <v>52540</v>
      </c>
      <c r="I271" s="27">
        <f t="shared" si="79"/>
        <v>0</v>
      </c>
      <c r="J271" s="27">
        <f t="shared" si="79"/>
        <v>0</v>
      </c>
      <c r="K271" s="27">
        <f t="shared" si="79"/>
        <v>0</v>
      </c>
      <c r="L271" s="35">
        <f t="shared" ref="L271:L275" si="80">IFERROR(J271/H271,0)</f>
        <v>0</v>
      </c>
      <c r="M271" s="160">
        <v>0.55000000000000004</v>
      </c>
      <c r="N271" s="156" t="s">
        <v>210</v>
      </c>
    </row>
    <row r="272" spans="1:14" x14ac:dyDescent="0.25">
      <c r="A272" s="137"/>
      <c r="B272" s="138"/>
      <c r="C272" s="139"/>
      <c r="D272" s="152"/>
      <c r="E272" s="157" t="s">
        <v>128</v>
      </c>
      <c r="F272" s="33" t="s">
        <v>8</v>
      </c>
      <c r="G272" s="29">
        <v>1187720.6000000001</v>
      </c>
      <c r="H272" s="27">
        <v>52540</v>
      </c>
      <c r="I272" s="27">
        <v>0</v>
      </c>
      <c r="J272" s="27">
        <v>0</v>
      </c>
      <c r="K272" s="27">
        <v>0</v>
      </c>
      <c r="L272" s="35">
        <f t="shared" si="80"/>
        <v>0</v>
      </c>
      <c r="M272" s="161"/>
      <c r="N272" s="156"/>
    </row>
    <row r="273" spans="1:14" x14ac:dyDescent="0.25">
      <c r="A273" s="137"/>
      <c r="B273" s="138"/>
      <c r="C273" s="139"/>
      <c r="D273" s="152"/>
      <c r="E273" s="158"/>
      <c r="F273" s="33" t="s">
        <v>9</v>
      </c>
      <c r="G273" s="29">
        <v>0</v>
      </c>
      <c r="H273" s="27">
        <v>0</v>
      </c>
      <c r="I273" s="27">
        <v>0</v>
      </c>
      <c r="J273" s="27">
        <v>0</v>
      </c>
      <c r="K273" s="27">
        <v>0</v>
      </c>
      <c r="L273" s="35">
        <f t="shared" si="80"/>
        <v>0</v>
      </c>
      <c r="M273" s="161"/>
      <c r="N273" s="156"/>
    </row>
    <row r="274" spans="1:14" x14ac:dyDescent="0.25">
      <c r="A274" s="137"/>
      <c r="B274" s="138"/>
      <c r="C274" s="139"/>
      <c r="D274" s="152"/>
      <c r="E274" s="158"/>
      <c r="F274" s="33" t="s">
        <v>10</v>
      </c>
      <c r="G274" s="29">
        <v>0</v>
      </c>
      <c r="H274" s="27">
        <v>0</v>
      </c>
      <c r="I274" s="27">
        <v>0</v>
      </c>
      <c r="J274" s="27">
        <v>0</v>
      </c>
      <c r="K274" s="27">
        <v>0</v>
      </c>
      <c r="L274" s="35">
        <f t="shared" si="80"/>
        <v>0</v>
      </c>
      <c r="M274" s="161"/>
      <c r="N274" s="156"/>
    </row>
    <row r="275" spans="1:14" x14ac:dyDescent="0.25">
      <c r="A275" s="137"/>
      <c r="B275" s="138"/>
      <c r="C275" s="139"/>
      <c r="D275" s="153"/>
      <c r="E275" s="159"/>
      <c r="F275" s="33" t="s">
        <v>11</v>
      </c>
      <c r="G275" s="29">
        <v>0</v>
      </c>
      <c r="H275" s="27">
        <v>0</v>
      </c>
      <c r="I275" s="27">
        <v>0</v>
      </c>
      <c r="J275" s="27">
        <v>0</v>
      </c>
      <c r="K275" s="27">
        <v>0</v>
      </c>
      <c r="L275" s="35">
        <f t="shared" si="80"/>
        <v>0</v>
      </c>
      <c r="M275" s="161"/>
      <c r="N275" s="156"/>
    </row>
    <row r="276" spans="1:14" x14ac:dyDescent="0.25">
      <c r="A276" s="149" t="s">
        <v>211</v>
      </c>
      <c r="B276" s="150"/>
      <c r="C276" s="150"/>
      <c r="D276" s="150"/>
      <c r="E276" s="150"/>
      <c r="F276" s="150"/>
      <c r="G276" s="150"/>
      <c r="H276" s="150"/>
      <c r="I276" s="150"/>
      <c r="J276" s="150"/>
      <c r="K276" s="150"/>
      <c r="L276" s="150"/>
      <c r="M276" s="150"/>
      <c r="N276" s="150"/>
    </row>
    <row r="277" spans="1:14" x14ac:dyDescent="0.25">
      <c r="A277" s="137" t="s">
        <v>212</v>
      </c>
      <c r="B277" s="138" t="s">
        <v>213</v>
      </c>
      <c r="C277" s="139" t="s">
        <v>208</v>
      </c>
      <c r="D277" s="151" t="s">
        <v>214</v>
      </c>
      <c r="E277" s="34">
        <v>7690000</v>
      </c>
      <c r="F277" s="33" t="s">
        <v>6</v>
      </c>
      <c r="G277" s="27">
        <f t="shared" ref="G277:K277" si="81">SUM(G278:G281)</f>
        <v>1549178.58</v>
      </c>
      <c r="H277" s="27">
        <f t="shared" si="81"/>
        <v>6166052.2999999998</v>
      </c>
      <c r="I277" s="27">
        <f t="shared" si="81"/>
        <v>0</v>
      </c>
      <c r="J277" s="27">
        <f t="shared" si="81"/>
        <v>0</v>
      </c>
      <c r="K277" s="27">
        <f t="shared" si="81"/>
        <v>0</v>
      </c>
      <c r="L277" s="35">
        <f t="shared" ref="L277:L281" si="82">IFERROR(J277/H277,0)</f>
        <v>0</v>
      </c>
      <c r="M277" s="154">
        <v>0.20100000000000001</v>
      </c>
      <c r="N277" s="156" t="s">
        <v>261</v>
      </c>
    </row>
    <row r="278" spans="1:14" x14ac:dyDescent="0.25">
      <c r="A278" s="137"/>
      <c r="B278" s="138"/>
      <c r="C278" s="139"/>
      <c r="D278" s="152"/>
      <c r="E278" s="157" t="s">
        <v>128</v>
      </c>
      <c r="F278" s="33" t="s">
        <v>8</v>
      </c>
      <c r="G278" s="29">
        <v>1549178.58</v>
      </c>
      <c r="H278" s="27">
        <v>6166052.2999999998</v>
      </c>
      <c r="I278" s="27">
        <v>0</v>
      </c>
      <c r="J278" s="27">
        <v>0</v>
      </c>
      <c r="K278" s="27">
        <v>0</v>
      </c>
      <c r="L278" s="35">
        <f t="shared" si="82"/>
        <v>0</v>
      </c>
      <c r="M278" s="155"/>
      <c r="N278" s="156"/>
    </row>
    <row r="279" spans="1:14" x14ac:dyDescent="0.25">
      <c r="A279" s="137"/>
      <c r="B279" s="138"/>
      <c r="C279" s="139"/>
      <c r="D279" s="152"/>
      <c r="E279" s="158"/>
      <c r="F279" s="33" t="s">
        <v>9</v>
      </c>
      <c r="G279" s="29">
        <v>0</v>
      </c>
      <c r="H279" s="27">
        <v>0</v>
      </c>
      <c r="I279" s="27">
        <v>0</v>
      </c>
      <c r="J279" s="27">
        <v>0</v>
      </c>
      <c r="K279" s="27">
        <v>0</v>
      </c>
      <c r="L279" s="35">
        <f t="shared" si="82"/>
        <v>0</v>
      </c>
      <c r="M279" s="155"/>
      <c r="N279" s="156"/>
    </row>
    <row r="280" spans="1:14" x14ac:dyDescent="0.25">
      <c r="A280" s="137"/>
      <c r="B280" s="138"/>
      <c r="C280" s="139"/>
      <c r="D280" s="152"/>
      <c r="E280" s="158"/>
      <c r="F280" s="33" t="s">
        <v>10</v>
      </c>
      <c r="G280" s="29">
        <v>0</v>
      </c>
      <c r="H280" s="27">
        <v>0</v>
      </c>
      <c r="I280" s="27">
        <v>0</v>
      </c>
      <c r="J280" s="27">
        <v>0</v>
      </c>
      <c r="K280" s="27">
        <v>0</v>
      </c>
      <c r="L280" s="35">
        <f t="shared" si="82"/>
        <v>0</v>
      </c>
      <c r="M280" s="155"/>
      <c r="N280" s="156"/>
    </row>
    <row r="281" spans="1:14" x14ac:dyDescent="0.25">
      <c r="A281" s="137"/>
      <c r="B281" s="138"/>
      <c r="C281" s="139"/>
      <c r="D281" s="153"/>
      <c r="E281" s="159"/>
      <c r="F281" s="33" t="s">
        <v>11</v>
      </c>
      <c r="G281" s="29">
        <v>0</v>
      </c>
      <c r="H281" s="27">
        <v>0</v>
      </c>
      <c r="I281" s="27">
        <v>0</v>
      </c>
      <c r="J281" s="27">
        <v>0</v>
      </c>
      <c r="K281" s="27">
        <v>0</v>
      </c>
      <c r="L281" s="35">
        <f t="shared" si="82"/>
        <v>0</v>
      </c>
      <c r="M281" s="155"/>
      <c r="N281" s="156"/>
    </row>
    <row r="282" spans="1:14" x14ac:dyDescent="0.25">
      <c r="A282" s="136" t="s">
        <v>215</v>
      </c>
      <c r="B282" s="136"/>
      <c r="C282" s="136"/>
      <c r="D282" s="136"/>
      <c r="E282" s="136"/>
      <c r="F282" s="136"/>
      <c r="G282" s="136"/>
      <c r="H282" s="136"/>
      <c r="I282" s="136"/>
      <c r="J282" s="136"/>
      <c r="K282" s="136"/>
      <c r="L282" s="136"/>
      <c r="M282" s="136"/>
      <c r="N282" s="136"/>
    </row>
    <row r="283" spans="1:14" x14ac:dyDescent="0.25">
      <c r="A283" s="137" t="s">
        <v>216</v>
      </c>
      <c r="B283" s="138" t="s">
        <v>217</v>
      </c>
      <c r="C283" s="139" t="s">
        <v>218</v>
      </c>
      <c r="D283" s="140" t="s">
        <v>219</v>
      </c>
      <c r="E283" s="142" t="s">
        <v>204</v>
      </c>
      <c r="F283" s="33" t="s">
        <v>6</v>
      </c>
      <c r="G283" s="27">
        <f t="shared" ref="G283:K283" si="83">SUM(G284:G287)</f>
        <v>52385.3</v>
      </c>
      <c r="H283" s="27">
        <f t="shared" si="83"/>
        <v>18910.099999999999</v>
      </c>
      <c r="I283" s="27">
        <f t="shared" si="83"/>
        <v>5828.2952999999998</v>
      </c>
      <c r="J283" s="27">
        <f t="shared" si="83"/>
        <v>5828.2952999999998</v>
      </c>
      <c r="K283" s="27">
        <f t="shared" si="83"/>
        <v>0</v>
      </c>
      <c r="L283" s="35">
        <f t="shared" ref="L283:L287" si="84">IFERROR(J283/H283,0)</f>
        <v>0.30821070750551294</v>
      </c>
      <c r="M283" s="143" t="s">
        <v>204</v>
      </c>
      <c r="N283" s="146" t="s">
        <v>255</v>
      </c>
    </row>
    <row r="284" spans="1:14" x14ac:dyDescent="0.25">
      <c r="A284" s="137"/>
      <c r="B284" s="138"/>
      <c r="C284" s="139"/>
      <c r="D284" s="141"/>
      <c r="E284" s="141"/>
      <c r="F284" s="33" t="s">
        <v>8</v>
      </c>
      <c r="G284" s="29">
        <v>52385.3</v>
      </c>
      <c r="H284" s="27">
        <v>18910.099999999999</v>
      </c>
      <c r="I284" s="27">
        <v>5828.2952999999998</v>
      </c>
      <c r="J284" s="27">
        <f>I284</f>
        <v>5828.2952999999998</v>
      </c>
      <c r="K284" s="27">
        <v>0</v>
      </c>
      <c r="L284" s="35">
        <f t="shared" si="84"/>
        <v>0.30821070750551294</v>
      </c>
      <c r="M284" s="144"/>
      <c r="N284" s="147"/>
    </row>
    <row r="285" spans="1:14" x14ac:dyDescent="0.25">
      <c r="A285" s="137"/>
      <c r="B285" s="138"/>
      <c r="C285" s="139"/>
      <c r="D285" s="141"/>
      <c r="E285" s="141"/>
      <c r="F285" s="33" t="s">
        <v>9</v>
      </c>
      <c r="G285" s="29">
        <v>0</v>
      </c>
      <c r="H285" s="27">
        <v>0</v>
      </c>
      <c r="I285" s="27">
        <v>0</v>
      </c>
      <c r="J285" s="27">
        <v>0</v>
      </c>
      <c r="K285" s="27">
        <v>0</v>
      </c>
      <c r="L285" s="35">
        <f t="shared" si="84"/>
        <v>0</v>
      </c>
      <c r="M285" s="144"/>
      <c r="N285" s="147"/>
    </row>
    <row r="286" spans="1:14" x14ac:dyDescent="0.25">
      <c r="A286" s="137"/>
      <c r="B286" s="138"/>
      <c r="C286" s="139"/>
      <c r="D286" s="141"/>
      <c r="E286" s="141"/>
      <c r="F286" s="33" t="s">
        <v>10</v>
      </c>
      <c r="G286" s="29">
        <v>0</v>
      </c>
      <c r="H286" s="27">
        <v>0</v>
      </c>
      <c r="I286" s="27">
        <v>0</v>
      </c>
      <c r="J286" s="27">
        <v>0</v>
      </c>
      <c r="K286" s="27">
        <v>0</v>
      </c>
      <c r="L286" s="35">
        <f t="shared" si="84"/>
        <v>0</v>
      </c>
      <c r="M286" s="144"/>
      <c r="N286" s="147"/>
    </row>
    <row r="287" spans="1:14" x14ac:dyDescent="0.25">
      <c r="A287" s="137">
        <v>3</v>
      </c>
      <c r="B287" s="138" t="s">
        <v>132</v>
      </c>
      <c r="C287" s="139"/>
      <c r="D287" s="141"/>
      <c r="E287" s="141"/>
      <c r="F287" s="33" t="s">
        <v>11</v>
      </c>
      <c r="G287" s="29">
        <v>0</v>
      </c>
      <c r="H287" s="27">
        <v>0</v>
      </c>
      <c r="I287" s="27">
        <v>0</v>
      </c>
      <c r="J287" s="27">
        <v>0</v>
      </c>
      <c r="K287" s="27">
        <v>0</v>
      </c>
      <c r="L287" s="35">
        <f t="shared" si="84"/>
        <v>0</v>
      </c>
      <c r="M287" s="145"/>
      <c r="N287" s="148"/>
    </row>
    <row r="288" spans="1:14" ht="21" x14ac:dyDescent="0.25">
      <c r="A288" s="132" t="s">
        <v>282</v>
      </c>
      <c r="B288" s="133"/>
      <c r="C288" s="133"/>
      <c r="D288" s="133"/>
      <c r="E288" s="133"/>
      <c r="F288" s="78" t="s">
        <v>6</v>
      </c>
      <c r="G288" s="73">
        <f>SUM(G289:G292)</f>
        <v>1396732.59</v>
      </c>
      <c r="H288" s="73">
        <f>SUM(H289:H292)</f>
        <v>1647361.78</v>
      </c>
      <c r="I288" s="73">
        <f>SUM(I289:I292)</f>
        <v>0</v>
      </c>
      <c r="J288" s="73">
        <f>J292</f>
        <v>0</v>
      </c>
      <c r="K288" s="73">
        <v>0</v>
      </c>
      <c r="L288" s="74">
        <f>J288/H288</f>
        <v>0</v>
      </c>
      <c r="M288" s="134"/>
      <c r="N288" s="135"/>
    </row>
    <row r="289" spans="1:14" x14ac:dyDescent="0.25">
      <c r="A289" s="132"/>
      <c r="B289" s="133"/>
      <c r="C289" s="133"/>
      <c r="D289" s="133"/>
      <c r="E289" s="133"/>
      <c r="F289" s="78" t="s">
        <v>8</v>
      </c>
      <c r="G289" s="73">
        <f>G294+G299</f>
        <v>0</v>
      </c>
      <c r="H289" s="73">
        <f t="shared" ref="H289:K289" si="85">H294+H299</f>
        <v>0</v>
      </c>
      <c r="I289" s="73">
        <f t="shared" si="85"/>
        <v>0</v>
      </c>
      <c r="J289" s="73">
        <f t="shared" si="85"/>
        <v>0</v>
      </c>
      <c r="K289" s="73">
        <f t="shared" si="85"/>
        <v>0</v>
      </c>
      <c r="L289" s="74">
        <v>0</v>
      </c>
      <c r="M289" s="134"/>
      <c r="N289" s="135"/>
    </row>
    <row r="290" spans="1:14" x14ac:dyDescent="0.25">
      <c r="A290" s="132"/>
      <c r="B290" s="133"/>
      <c r="C290" s="133"/>
      <c r="D290" s="133"/>
      <c r="E290" s="133"/>
      <c r="F290" s="78" t="s">
        <v>9</v>
      </c>
      <c r="G290" s="73">
        <f t="shared" ref="G290:K290" si="86">G295+G300</f>
        <v>0</v>
      </c>
      <c r="H290" s="73">
        <f t="shared" si="86"/>
        <v>0</v>
      </c>
      <c r="I290" s="73">
        <f t="shared" si="86"/>
        <v>0</v>
      </c>
      <c r="J290" s="73">
        <f t="shared" si="86"/>
        <v>0</v>
      </c>
      <c r="K290" s="73">
        <f t="shared" si="86"/>
        <v>0</v>
      </c>
      <c r="L290" s="74">
        <v>0</v>
      </c>
      <c r="M290" s="134"/>
      <c r="N290" s="135"/>
    </row>
    <row r="291" spans="1:14" x14ac:dyDescent="0.25">
      <c r="A291" s="132"/>
      <c r="B291" s="133"/>
      <c r="C291" s="133"/>
      <c r="D291" s="133"/>
      <c r="E291" s="133"/>
      <c r="F291" s="78" t="s">
        <v>10</v>
      </c>
      <c r="G291" s="73">
        <f t="shared" ref="G291:K291" si="87">G296+G301</f>
        <v>0</v>
      </c>
      <c r="H291" s="73">
        <f t="shared" si="87"/>
        <v>0</v>
      </c>
      <c r="I291" s="73">
        <f t="shared" si="87"/>
        <v>0</v>
      </c>
      <c r="J291" s="73">
        <f t="shared" si="87"/>
        <v>0</v>
      </c>
      <c r="K291" s="73">
        <f t="shared" si="87"/>
        <v>0</v>
      </c>
      <c r="L291" s="74">
        <v>0</v>
      </c>
      <c r="M291" s="134"/>
      <c r="N291" s="135"/>
    </row>
    <row r="292" spans="1:14" x14ac:dyDescent="0.25">
      <c r="A292" s="133"/>
      <c r="B292" s="133"/>
      <c r="C292" s="133"/>
      <c r="D292" s="133"/>
      <c r="E292" s="133"/>
      <c r="F292" s="78" t="s">
        <v>11</v>
      </c>
      <c r="G292" s="73">
        <f t="shared" ref="G292:K292" si="88">G297+G302</f>
        <v>1396732.59</v>
      </c>
      <c r="H292" s="73">
        <f t="shared" si="88"/>
        <v>1647361.78</v>
      </c>
      <c r="I292" s="73">
        <f t="shared" si="88"/>
        <v>0</v>
      </c>
      <c r="J292" s="73">
        <f t="shared" si="88"/>
        <v>0</v>
      </c>
      <c r="K292" s="73">
        <f t="shared" si="88"/>
        <v>0</v>
      </c>
      <c r="L292" s="74">
        <f>J292/H292</f>
        <v>0</v>
      </c>
      <c r="M292" s="134"/>
      <c r="N292" s="135"/>
    </row>
    <row r="293" spans="1:14" ht="21" x14ac:dyDescent="0.25">
      <c r="A293" s="118">
        <v>47</v>
      </c>
      <c r="B293" s="121" t="s">
        <v>283</v>
      </c>
      <c r="C293" s="123" t="s">
        <v>284</v>
      </c>
      <c r="D293" s="118" t="s">
        <v>285</v>
      </c>
      <c r="E293" s="127">
        <v>1624830.14</v>
      </c>
      <c r="F293" s="32" t="s">
        <v>6</v>
      </c>
      <c r="G293" s="75">
        <f>SUM(G294:G297)</f>
        <v>1352847.59</v>
      </c>
      <c r="H293" s="75">
        <f t="shared" ref="H293:K293" si="89">SUM(H294:H297)</f>
        <v>1300015.8</v>
      </c>
      <c r="I293" s="75">
        <f t="shared" si="89"/>
        <v>0</v>
      </c>
      <c r="J293" s="75">
        <f t="shared" si="89"/>
        <v>0</v>
      </c>
      <c r="K293" s="75">
        <f t="shared" si="89"/>
        <v>0</v>
      </c>
      <c r="L293" s="54">
        <f t="shared" ref="L293:L297" si="90">IFERROR(J293/H293,0)</f>
        <v>0</v>
      </c>
      <c r="M293" s="130">
        <v>0</v>
      </c>
      <c r="N293" s="131" t="s">
        <v>286</v>
      </c>
    </row>
    <row r="294" spans="1:14" x14ac:dyDescent="0.25">
      <c r="A294" s="119"/>
      <c r="B294" s="122"/>
      <c r="C294" s="124"/>
      <c r="D294" s="125"/>
      <c r="E294" s="128"/>
      <c r="F294" s="79" t="s">
        <v>74</v>
      </c>
      <c r="G294" s="76">
        <v>0</v>
      </c>
      <c r="H294" s="76">
        <v>0</v>
      </c>
      <c r="I294" s="76">
        <v>0</v>
      </c>
      <c r="J294" s="76">
        <v>0</v>
      </c>
      <c r="K294" s="76">
        <v>0</v>
      </c>
      <c r="L294" s="56">
        <f t="shared" si="90"/>
        <v>0</v>
      </c>
      <c r="M294" s="125"/>
      <c r="N294" s="131"/>
    </row>
    <row r="295" spans="1:14" x14ac:dyDescent="0.25">
      <c r="A295" s="119"/>
      <c r="B295" s="122"/>
      <c r="C295" s="124"/>
      <c r="D295" s="125"/>
      <c r="E295" s="128"/>
      <c r="F295" s="79" t="s">
        <v>75</v>
      </c>
      <c r="G295" s="76">
        <v>0</v>
      </c>
      <c r="H295" s="76">
        <v>0</v>
      </c>
      <c r="I295" s="76">
        <v>0</v>
      </c>
      <c r="J295" s="76">
        <v>0</v>
      </c>
      <c r="K295" s="76">
        <v>0</v>
      </c>
      <c r="L295" s="56">
        <f t="shared" si="90"/>
        <v>0</v>
      </c>
      <c r="M295" s="125"/>
      <c r="N295" s="131"/>
    </row>
    <row r="296" spans="1:14" x14ac:dyDescent="0.25">
      <c r="A296" s="119"/>
      <c r="B296" s="122"/>
      <c r="C296" s="124"/>
      <c r="D296" s="125"/>
      <c r="E296" s="128"/>
      <c r="F296" s="79" t="s">
        <v>10</v>
      </c>
      <c r="G296" s="76">
        <v>0</v>
      </c>
      <c r="H296" s="76">
        <v>0</v>
      </c>
      <c r="I296" s="76">
        <v>0</v>
      </c>
      <c r="J296" s="76">
        <v>0</v>
      </c>
      <c r="K296" s="76">
        <v>0</v>
      </c>
      <c r="L296" s="56">
        <f t="shared" si="90"/>
        <v>0</v>
      </c>
      <c r="M296" s="125"/>
      <c r="N296" s="131"/>
    </row>
    <row r="297" spans="1:14" x14ac:dyDescent="0.25">
      <c r="A297" s="120"/>
      <c r="B297" s="122"/>
      <c r="C297" s="124"/>
      <c r="D297" s="126"/>
      <c r="E297" s="129"/>
      <c r="F297" s="79" t="s">
        <v>11</v>
      </c>
      <c r="G297" s="76">
        <f>1326488.79+26358.8</f>
        <v>1352847.59</v>
      </c>
      <c r="H297" s="76">
        <v>1300015.8</v>
      </c>
      <c r="I297" s="76">
        <v>0</v>
      </c>
      <c r="J297" s="76">
        <v>0</v>
      </c>
      <c r="K297" s="76">
        <v>0</v>
      </c>
      <c r="L297" s="56">
        <f t="shared" si="90"/>
        <v>0</v>
      </c>
      <c r="M297" s="126"/>
      <c r="N297" s="131"/>
    </row>
    <row r="298" spans="1:14" ht="21" x14ac:dyDescent="0.25">
      <c r="A298" s="118">
        <v>48</v>
      </c>
      <c r="B298" s="121" t="s">
        <v>287</v>
      </c>
      <c r="C298" s="123" t="s">
        <v>288</v>
      </c>
      <c r="D298" s="118" t="s">
        <v>289</v>
      </c>
      <c r="E298" s="127">
        <v>842785.98</v>
      </c>
      <c r="F298" s="32" t="s">
        <v>6</v>
      </c>
      <c r="G298" s="75">
        <f>SUM(G299:G302)</f>
        <v>43885</v>
      </c>
      <c r="H298" s="75">
        <f t="shared" ref="H298:K298" si="91">SUM(H299:H302)</f>
        <v>347345.98</v>
      </c>
      <c r="I298" s="75">
        <f t="shared" si="91"/>
        <v>0</v>
      </c>
      <c r="J298" s="75">
        <f t="shared" si="91"/>
        <v>0</v>
      </c>
      <c r="K298" s="75">
        <f t="shared" si="91"/>
        <v>0</v>
      </c>
      <c r="L298" s="54">
        <f t="shared" ref="L298:L302" si="92">IFERROR(J298/H298,0)</f>
        <v>0</v>
      </c>
      <c r="M298" s="130">
        <v>0.05</v>
      </c>
      <c r="N298" s="131" t="s">
        <v>290</v>
      </c>
    </row>
    <row r="299" spans="1:14" x14ac:dyDescent="0.25">
      <c r="A299" s="119"/>
      <c r="B299" s="122"/>
      <c r="C299" s="124"/>
      <c r="D299" s="125"/>
      <c r="E299" s="128"/>
      <c r="F299" s="79" t="s">
        <v>74</v>
      </c>
      <c r="G299" s="76">
        <v>0</v>
      </c>
      <c r="H299" s="76">
        <v>0</v>
      </c>
      <c r="I299" s="76">
        <v>0</v>
      </c>
      <c r="J299" s="76">
        <v>0</v>
      </c>
      <c r="K299" s="76">
        <v>0</v>
      </c>
      <c r="L299" s="56">
        <f t="shared" si="92"/>
        <v>0</v>
      </c>
      <c r="M299" s="125"/>
      <c r="N299" s="131"/>
    </row>
    <row r="300" spans="1:14" x14ac:dyDescent="0.25">
      <c r="A300" s="119"/>
      <c r="B300" s="122"/>
      <c r="C300" s="124"/>
      <c r="D300" s="125"/>
      <c r="E300" s="128"/>
      <c r="F300" s="79" t="s">
        <v>75</v>
      </c>
      <c r="G300" s="76">
        <v>0</v>
      </c>
      <c r="H300" s="76">
        <v>0</v>
      </c>
      <c r="I300" s="76">
        <v>0</v>
      </c>
      <c r="J300" s="76">
        <v>0</v>
      </c>
      <c r="K300" s="76">
        <v>0</v>
      </c>
      <c r="L300" s="56">
        <f t="shared" si="92"/>
        <v>0</v>
      </c>
      <c r="M300" s="125"/>
      <c r="N300" s="131"/>
    </row>
    <row r="301" spans="1:14" x14ac:dyDescent="0.25">
      <c r="A301" s="119"/>
      <c r="B301" s="122"/>
      <c r="C301" s="124"/>
      <c r="D301" s="125"/>
      <c r="E301" s="128"/>
      <c r="F301" s="79" t="s">
        <v>10</v>
      </c>
      <c r="G301" s="76">
        <v>0</v>
      </c>
      <c r="H301" s="76">
        <v>0</v>
      </c>
      <c r="I301" s="76">
        <v>0</v>
      </c>
      <c r="J301" s="76">
        <v>0</v>
      </c>
      <c r="K301" s="76">
        <v>0</v>
      </c>
      <c r="L301" s="56">
        <f t="shared" si="92"/>
        <v>0</v>
      </c>
      <c r="M301" s="125"/>
      <c r="N301" s="131"/>
    </row>
    <row r="302" spans="1:14" x14ac:dyDescent="0.25">
      <c r="A302" s="120"/>
      <c r="B302" s="122"/>
      <c r="C302" s="124"/>
      <c r="D302" s="126"/>
      <c r="E302" s="129"/>
      <c r="F302" s="79" t="s">
        <v>11</v>
      </c>
      <c r="G302" s="76">
        <v>43885</v>
      </c>
      <c r="H302" s="76">
        <v>347345.98</v>
      </c>
      <c r="I302" s="76">
        <v>0</v>
      </c>
      <c r="J302" s="76">
        <v>0</v>
      </c>
      <c r="K302" s="76">
        <v>0</v>
      </c>
      <c r="L302" s="56">
        <f t="shared" si="92"/>
        <v>0</v>
      </c>
      <c r="M302" s="126"/>
      <c r="N302" s="131"/>
    </row>
  </sheetData>
  <mergeCells count="388">
    <mergeCell ref="A2:N2"/>
    <mergeCell ref="A3:A4"/>
    <mergeCell ref="B3:B4"/>
    <mergeCell ref="C3:C4"/>
    <mergeCell ref="D3:D4"/>
    <mergeCell ref="E3:E4"/>
    <mergeCell ref="F3:F4"/>
    <mergeCell ref="G3:G4"/>
    <mergeCell ref="H3:L3"/>
    <mergeCell ref="M3:M4"/>
    <mergeCell ref="A15:N15"/>
    <mergeCell ref="A16:A20"/>
    <mergeCell ref="B16:B20"/>
    <mergeCell ref="C16:C20"/>
    <mergeCell ref="D16:D20"/>
    <mergeCell ref="E16:E20"/>
    <mergeCell ref="M16:M20"/>
    <mergeCell ref="N16:N20"/>
    <mergeCell ref="N3:N4"/>
    <mergeCell ref="A5:E9"/>
    <mergeCell ref="M5:M9"/>
    <mergeCell ref="N5:N9"/>
    <mergeCell ref="A10:E14"/>
    <mergeCell ref="M10:M14"/>
    <mergeCell ref="N10:N14"/>
    <mergeCell ref="M21:M25"/>
    <mergeCell ref="N21:N25"/>
    <mergeCell ref="A26:E30"/>
    <mergeCell ref="M26:M30"/>
    <mergeCell ref="N26:N30"/>
    <mergeCell ref="A31:N31"/>
    <mergeCell ref="A21:A25"/>
    <mergeCell ref="B21:B25"/>
    <mergeCell ref="C21:C25"/>
    <mergeCell ref="D21:D25"/>
    <mergeCell ref="E21:E25"/>
    <mergeCell ref="L21:L25"/>
    <mergeCell ref="N32:N36"/>
    <mergeCell ref="A37:A41"/>
    <mergeCell ref="B37:B41"/>
    <mergeCell ref="C37:C41"/>
    <mergeCell ref="D37:D41"/>
    <mergeCell ref="E37:E41"/>
    <mergeCell ref="M37:M41"/>
    <mergeCell ref="N37:N41"/>
    <mergeCell ref="A32:A36"/>
    <mergeCell ref="B32:B36"/>
    <mergeCell ref="C32:C36"/>
    <mergeCell ref="D32:D36"/>
    <mergeCell ref="E32:E36"/>
    <mergeCell ref="M32:M36"/>
    <mergeCell ref="N42:N46"/>
    <mergeCell ref="A47:A51"/>
    <mergeCell ref="B47:B51"/>
    <mergeCell ref="C47:C51"/>
    <mergeCell ref="D47:D51"/>
    <mergeCell ref="E47:E51"/>
    <mergeCell ref="M47:M51"/>
    <mergeCell ref="N47:N51"/>
    <mergeCell ref="A42:A46"/>
    <mergeCell ref="B42:B46"/>
    <mergeCell ref="C42:C46"/>
    <mergeCell ref="D42:D46"/>
    <mergeCell ref="E42:E46"/>
    <mergeCell ref="M42:M46"/>
    <mergeCell ref="N52:N56"/>
    <mergeCell ref="A57:N57"/>
    <mergeCell ref="A58:A62"/>
    <mergeCell ref="B58:B62"/>
    <mergeCell ref="C58:C62"/>
    <mergeCell ref="D58:D62"/>
    <mergeCell ref="E58:E62"/>
    <mergeCell ref="M58:M62"/>
    <mergeCell ref="N58:N62"/>
    <mergeCell ref="A52:A56"/>
    <mergeCell ref="B52:B56"/>
    <mergeCell ref="C52:C56"/>
    <mergeCell ref="D52:D56"/>
    <mergeCell ref="E52:E56"/>
    <mergeCell ref="M52:M56"/>
    <mergeCell ref="N63:N67"/>
    <mergeCell ref="A68:A72"/>
    <mergeCell ref="B68:B72"/>
    <mergeCell ref="C68:C72"/>
    <mergeCell ref="D68:D72"/>
    <mergeCell ref="E68:E72"/>
    <mergeCell ref="M68:M72"/>
    <mergeCell ref="N68:N72"/>
    <mergeCell ref="A63:A67"/>
    <mergeCell ref="B63:B67"/>
    <mergeCell ref="C63:C67"/>
    <mergeCell ref="D63:D67"/>
    <mergeCell ref="E63:E67"/>
    <mergeCell ref="M63:M67"/>
    <mergeCell ref="N73:N77"/>
    <mergeCell ref="A78:A82"/>
    <mergeCell ref="B78:B82"/>
    <mergeCell ref="C78:C82"/>
    <mergeCell ref="D78:D82"/>
    <mergeCell ref="E78:E82"/>
    <mergeCell ref="M78:M82"/>
    <mergeCell ref="N78:N82"/>
    <mergeCell ref="A73:A77"/>
    <mergeCell ref="B73:B77"/>
    <mergeCell ref="C73:C77"/>
    <mergeCell ref="D73:D77"/>
    <mergeCell ref="E73:E77"/>
    <mergeCell ref="M73:M77"/>
    <mergeCell ref="N83:N87"/>
    <mergeCell ref="A88:A92"/>
    <mergeCell ref="B88:B92"/>
    <mergeCell ref="C88:C92"/>
    <mergeCell ref="D88:D92"/>
    <mergeCell ref="E88:E92"/>
    <mergeCell ref="M88:M92"/>
    <mergeCell ref="N88:N92"/>
    <mergeCell ref="A83:A87"/>
    <mergeCell ref="B83:B87"/>
    <mergeCell ref="C83:C87"/>
    <mergeCell ref="D83:D87"/>
    <mergeCell ref="E83:E87"/>
    <mergeCell ref="M83:M87"/>
    <mergeCell ref="N93:N97"/>
    <mergeCell ref="A98:A102"/>
    <mergeCell ref="B98:B102"/>
    <mergeCell ref="C98:C102"/>
    <mergeCell ref="D98:D102"/>
    <mergeCell ref="E98:E102"/>
    <mergeCell ref="M98:M102"/>
    <mergeCell ref="N98:N102"/>
    <mergeCell ref="A93:A97"/>
    <mergeCell ref="B93:B97"/>
    <mergeCell ref="C93:C97"/>
    <mergeCell ref="D93:D97"/>
    <mergeCell ref="E93:E97"/>
    <mergeCell ref="M93:M97"/>
    <mergeCell ref="N103:N107"/>
    <mergeCell ref="A108:E112"/>
    <mergeCell ref="M108:M112"/>
    <mergeCell ref="N108:N112"/>
    <mergeCell ref="A113:N113"/>
    <mergeCell ref="A114:A118"/>
    <mergeCell ref="B114:B118"/>
    <mergeCell ref="C114:C118"/>
    <mergeCell ref="D114:D118"/>
    <mergeCell ref="E114:E118"/>
    <mergeCell ref="A103:A107"/>
    <mergeCell ref="B103:B107"/>
    <mergeCell ref="C103:C107"/>
    <mergeCell ref="D103:D107"/>
    <mergeCell ref="E103:E107"/>
    <mergeCell ref="M103:M107"/>
    <mergeCell ref="M114:M118"/>
    <mergeCell ref="N114:N118"/>
    <mergeCell ref="A119:A123"/>
    <mergeCell ref="B119:B123"/>
    <mergeCell ref="C119:C123"/>
    <mergeCell ref="D119:D123"/>
    <mergeCell ref="E119:E123"/>
    <mergeCell ref="M119:M123"/>
    <mergeCell ref="N119:N123"/>
    <mergeCell ref="N124:N128"/>
    <mergeCell ref="A129:A133"/>
    <mergeCell ref="B129:B133"/>
    <mergeCell ref="C129:C133"/>
    <mergeCell ref="D129:D133"/>
    <mergeCell ref="E129:E133"/>
    <mergeCell ref="M129:M133"/>
    <mergeCell ref="N129:N133"/>
    <mergeCell ref="A124:A128"/>
    <mergeCell ref="B124:B128"/>
    <mergeCell ref="C124:C128"/>
    <mergeCell ref="D124:D128"/>
    <mergeCell ref="E124:E128"/>
    <mergeCell ref="M124:M128"/>
    <mergeCell ref="E141:E144"/>
    <mergeCell ref="A145:A149"/>
    <mergeCell ref="B145:B149"/>
    <mergeCell ref="C145:C149"/>
    <mergeCell ref="D145:D149"/>
    <mergeCell ref="E145:E149"/>
    <mergeCell ref="A134:E138"/>
    <mergeCell ref="M134:M138"/>
    <mergeCell ref="N134:N138"/>
    <mergeCell ref="A139:N139"/>
    <mergeCell ref="A140:A144"/>
    <mergeCell ref="B140:B144"/>
    <mergeCell ref="C140:C144"/>
    <mergeCell ref="D140:D144"/>
    <mergeCell ref="M140:M144"/>
    <mergeCell ref="N140:N144"/>
    <mergeCell ref="M145:M149"/>
    <mergeCell ref="N145:N149"/>
    <mergeCell ref="A150:A154"/>
    <mergeCell ref="B150:B154"/>
    <mergeCell ref="C150:C154"/>
    <mergeCell ref="D150:D154"/>
    <mergeCell ref="E150:E154"/>
    <mergeCell ref="M150:M154"/>
    <mergeCell ref="N150:N154"/>
    <mergeCell ref="N155:N159"/>
    <mergeCell ref="A160:E164"/>
    <mergeCell ref="M160:M164"/>
    <mergeCell ref="N160:N164"/>
    <mergeCell ref="A165:N165"/>
    <mergeCell ref="A166:A170"/>
    <mergeCell ref="B166:B170"/>
    <mergeCell ref="C166:C170"/>
    <mergeCell ref="D166:D170"/>
    <mergeCell ref="E166:E170"/>
    <mergeCell ref="A155:A159"/>
    <mergeCell ref="B155:B159"/>
    <mergeCell ref="C155:C159"/>
    <mergeCell ref="D155:D159"/>
    <mergeCell ref="E155:E159"/>
    <mergeCell ref="M155:M159"/>
    <mergeCell ref="M166:M170"/>
    <mergeCell ref="N166:N170"/>
    <mergeCell ref="A171:A175"/>
    <mergeCell ref="B171:B175"/>
    <mergeCell ref="C171:C175"/>
    <mergeCell ref="D171:D175"/>
    <mergeCell ref="E171:E175"/>
    <mergeCell ref="M171:M175"/>
    <mergeCell ref="N171:N175"/>
    <mergeCell ref="A186:N186"/>
    <mergeCell ref="A187:A191"/>
    <mergeCell ref="B187:B191"/>
    <mergeCell ref="C187:C191"/>
    <mergeCell ref="D187:D191"/>
    <mergeCell ref="E187:E191"/>
    <mergeCell ref="M187:M191"/>
    <mergeCell ref="N187:N191"/>
    <mergeCell ref="N176:N180"/>
    <mergeCell ref="A181:A185"/>
    <mergeCell ref="B181:B185"/>
    <mergeCell ref="C181:C185"/>
    <mergeCell ref="D181:D185"/>
    <mergeCell ref="E181:E185"/>
    <mergeCell ref="M181:M185"/>
    <mergeCell ref="N181:N185"/>
    <mergeCell ref="A176:A180"/>
    <mergeCell ref="B176:B180"/>
    <mergeCell ref="C176:C180"/>
    <mergeCell ref="D176:D180"/>
    <mergeCell ref="E176:E180"/>
    <mergeCell ref="M176:M180"/>
    <mergeCell ref="N192:N196"/>
    <mergeCell ref="A197:N197"/>
    <mergeCell ref="A198:A202"/>
    <mergeCell ref="B198:B202"/>
    <mergeCell ref="C198:C202"/>
    <mergeCell ref="D198:D202"/>
    <mergeCell ref="E198:E202"/>
    <mergeCell ref="M198:M202"/>
    <mergeCell ref="N198:N202"/>
    <mergeCell ref="A192:A196"/>
    <mergeCell ref="B192:B196"/>
    <mergeCell ref="C192:C196"/>
    <mergeCell ref="D192:D196"/>
    <mergeCell ref="E192:E196"/>
    <mergeCell ref="M192:M196"/>
    <mergeCell ref="N203:N207"/>
    <mergeCell ref="A208:A212"/>
    <mergeCell ref="B208:B212"/>
    <mergeCell ref="C208:C212"/>
    <mergeCell ref="D208:D212"/>
    <mergeCell ref="E208:E212"/>
    <mergeCell ref="M208:M212"/>
    <mergeCell ref="N208:N212"/>
    <mergeCell ref="A203:A207"/>
    <mergeCell ref="B203:B207"/>
    <mergeCell ref="C203:C207"/>
    <mergeCell ref="D203:D207"/>
    <mergeCell ref="E203:E207"/>
    <mergeCell ref="M203:M207"/>
    <mergeCell ref="N213:N217"/>
    <mergeCell ref="A218:A222"/>
    <mergeCell ref="B218:B222"/>
    <mergeCell ref="C218:C222"/>
    <mergeCell ref="D218:D222"/>
    <mergeCell ref="E218:E222"/>
    <mergeCell ref="M218:M222"/>
    <mergeCell ref="N218:N222"/>
    <mergeCell ref="A213:A217"/>
    <mergeCell ref="B213:B217"/>
    <mergeCell ref="C213:C217"/>
    <mergeCell ref="D213:D217"/>
    <mergeCell ref="E213:E217"/>
    <mergeCell ref="M213:M217"/>
    <mergeCell ref="A233:N233"/>
    <mergeCell ref="A234:A238"/>
    <mergeCell ref="B234:B238"/>
    <mergeCell ref="C234:C238"/>
    <mergeCell ref="D234:D238"/>
    <mergeCell ref="E234:E238"/>
    <mergeCell ref="M234:M238"/>
    <mergeCell ref="N234:N238"/>
    <mergeCell ref="N223:N227"/>
    <mergeCell ref="A228:A232"/>
    <mergeCell ref="B228:B232"/>
    <mergeCell ref="C228:C232"/>
    <mergeCell ref="D228:D232"/>
    <mergeCell ref="E228:E232"/>
    <mergeCell ref="M228:M232"/>
    <mergeCell ref="N228:N232"/>
    <mergeCell ref="A223:A227"/>
    <mergeCell ref="B223:B227"/>
    <mergeCell ref="C223:C227"/>
    <mergeCell ref="D223:D227"/>
    <mergeCell ref="E223:E227"/>
    <mergeCell ref="M223:M227"/>
    <mergeCell ref="N239:N243"/>
    <mergeCell ref="A244:A248"/>
    <mergeCell ref="B244:B248"/>
    <mergeCell ref="C244:C248"/>
    <mergeCell ref="D244:D248"/>
    <mergeCell ref="E244:E248"/>
    <mergeCell ref="M244:M248"/>
    <mergeCell ref="N244:N248"/>
    <mergeCell ref="A239:A243"/>
    <mergeCell ref="B239:B243"/>
    <mergeCell ref="C239:C243"/>
    <mergeCell ref="D239:D243"/>
    <mergeCell ref="E239:E243"/>
    <mergeCell ref="M239:M243"/>
    <mergeCell ref="N249:N253"/>
    <mergeCell ref="A254:E258"/>
    <mergeCell ref="M254:M258"/>
    <mergeCell ref="N254:N258"/>
    <mergeCell ref="A259:N259"/>
    <mergeCell ref="A260:A264"/>
    <mergeCell ref="B260:B264"/>
    <mergeCell ref="C260:C264"/>
    <mergeCell ref="D260:D264"/>
    <mergeCell ref="E260:E264"/>
    <mergeCell ref="A249:A253"/>
    <mergeCell ref="B249:B253"/>
    <mergeCell ref="C249:C253"/>
    <mergeCell ref="D249:D253"/>
    <mergeCell ref="E249:E253"/>
    <mergeCell ref="M249:M253"/>
    <mergeCell ref="A271:A275"/>
    <mergeCell ref="B271:B275"/>
    <mergeCell ref="C271:C275"/>
    <mergeCell ref="D271:D275"/>
    <mergeCell ref="M271:M275"/>
    <mergeCell ref="N271:N275"/>
    <mergeCell ref="E272:E275"/>
    <mergeCell ref="M260:M264"/>
    <mergeCell ref="N260:N264"/>
    <mergeCell ref="A265:E269"/>
    <mergeCell ref="M265:M269"/>
    <mergeCell ref="N265:N269"/>
    <mergeCell ref="A270:N270"/>
    <mergeCell ref="A282:N282"/>
    <mergeCell ref="A283:A287"/>
    <mergeCell ref="B283:B287"/>
    <mergeCell ref="C283:C287"/>
    <mergeCell ref="D283:D287"/>
    <mergeCell ref="E283:E287"/>
    <mergeCell ref="M283:M287"/>
    <mergeCell ref="N283:N287"/>
    <mergeCell ref="A276:N276"/>
    <mergeCell ref="A277:A281"/>
    <mergeCell ref="B277:B281"/>
    <mergeCell ref="C277:C281"/>
    <mergeCell ref="D277:D281"/>
    <mergeCell ref="M277:M281"/>
    <mergeCell ref="N277:N281"/>
    <mergeCell ref="E278:E281"/>
    <mergeCell ref="A298:A302"/>
    <mergeCell ref="B298:B302"/>
    <mergeCell ref="C298:C302"/>
    <mergeCell ref="D298:D302"/>
    <mergeCell ref="E298:E302"/>
    <mergeCell ref="M298:M302"/>
    <mergeCell ref="N298:N302"/>
    <mergeCell ref="A288:E292"/>
    <mergeCell ref="M288:M292"/>
    <mergeCell ref="N288:N292"/>
    <mergeCell ref="A293:A297"/>
    <mergeCell ref="B293:B297"/>
    <mergeCell ref="C293:C297"/>
    <mergeCell ref="D293:D297"/>
    <mergeCell ref="E293:E297"/>
    <mergeCell ref="M293:M297"/>
    <mergeCell ref="N293:N29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Прил 1 реализация ГП</vt:lpstr>
      <vt:lpstr>Прил 2 ОКС</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2025-11-21T14:40:42Z</dcterms:modified>
</cp:coreProperties>
</file>